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1-INFOS" sheetId="8" r:id="rId1"/>
    <sheet name="Fournisseur_gaz_naturel_i" sheetId="11" r:id="rId2"/>
    <sheet name="Exploitant_chauf._gaz_ii" sheetId="14" r:id="rId3"/>
    <sheet name="Gestion._chaleur_iii" sheetId="15" r:id="rId4"/>
    <sheet name="Données" sheetId="7" r:id="rId5"/>
  </sheets>
  <externalReferences>
    <externalReference r:id="rId6"/>
    <externalReference r:id="rId7"/>
    <externalReference r:id="rId8"/>
  </externalReferences>
  <definedNames>
    <definedName name="date" localSheetId="2">#REF!</definedName>
    <definedName name="date" localSheetId="1">#REF!</definedName>
    <definedName name="date" localSheetId="3">#REF!</definedName>
    <definedName name="date">#REF!</definedName>
    <definedName name="demandeur">Données!$A$2:$A$14</definedName>
    <definedName name="oui_non">Données!$A$22:$A$23</definedName>
    <definedName name="periode" localSheetId="2">[1]!donnees[Période de facturation]</definedName>
    <definedName name="periode" localSheetId="1">donnees[Période de facturation]</definedName>
    <definedName name="periode" localSheetId="3">[2]!donnees[Période de facturation]</definedName>
    <definedName name="periode">donnees[Période de facturation]</definedName>
    <definedName name="periode2exp">Exploitant_chauf._gaz_ii!XBJ1,Exploitant_chauf._gaz_ii!XBX1,Exploitant_chauf._gaz_ii!XCL1,Exploitant_chauf._gaz_ii!XCZ1,Exploitant_chauf._gaz_ii!XDN1,Exploitant_chauf._gaz_ii!XEB1,Exploitant_chauf._gaz_ii!XEP1,Exploitant_chauf._gaz_ii!XFD1</definedName>
    <definedName name="periode2four">Fournisseur_gaz_naturel_i!XBJ1,Fournisseur_gaz_naturel_i!XBX1,Fournisseur_gaz_naturel_i!XCL1,Fournisseur_gaz_naturel_i!XCZ1,Fournisseur_gaz_naturel_i!XDN1,Fournisseur_gaz_naturel_i!XEB1,Fournisseur_gaz_naturel_i!XEP1,Fournisseur_gaz_naturel_i!XFD1</definedName>
    <definedName name="periode2ges">Gestion._chaleur_iii!XBJ1,Gestion._chaleur_iii!XBX1,Gestion._chaleur_iii!XCL1,Gestion._chaleur_iii!XCZ1,Gestion._chaleur_iii!XDN1,Gestion._chaleur_iii!XEB1,Gestion._chaleur_iii!XEP1,Gestion._chaleur_iii!XFD1</definedName>
    <definedName name="phase" localSheetId="2">[1]!donnees[Colonne2]</definedName>
    <definedName name="phase" localSheetId="1">donnees[TVA]</definedName>
    <definedName name="phase" localSheetId="3">[2]!donnees[Colonne2]</definedName>
    <definedName name="phase">donnees[TVA]</definedName>
    <definedName name="RCI">[3]INDFUT!$A$4:$A$6</definedName>
    <definedName name="vd" localSheetId="2">#REF!</definedName>
    <definedName name="vd" localSheetId="1">#REF!</definedName>
    <definedName name="vd" localSheetId="3">#REF!</definedName>
    <definedName name="vd">#REF!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5" l="1"/>
  <c r="W16" i="15"/>
  <c r="X16" i="15"/>
  <c r="Z16" i="15" s="1"/>
  <c r="AD16" i="15" s="1"/>
  <c r="AC16" i="15"/>
  <c r="AI16" i="15"/>
  <c r="AK16" i="15"/>
  <c r="AL16" i="15"/>
  <c r="AN16" i="15" s="1"/>
  <c r="AR16" i="15" s="1"/>
  <c r="AQ16" i="15"/>
  <c r="AW16" i="15"/>
  <c r="AY16" i="15"/>
  <c r="AZ16" i="15"/>
  <c r="BB16" i="15" s="1"/>
  <c r="BF16" i="15" s="1"/>
  <c r="BE16" i="15"/>
  <c r="BK16" i="15"/>
  <c r="BM16" i="15"/>
  <c r="BN16" i="15"/>
  <c r="BP16" i="15" s="1"/>
  <c r="BT16" i="15" s="1"/>
  <c r="BS16" i="15"/>
  <c r="BY16" i="15"/>
  <c r="CA16" i="15"/>
  <c r="CB16" i="15"/>
  <c r="CD16" i="15" s="1"/>
  <c r="CH16" i="15" s="1"/>
  <c r="CG16" i="15"/>
  <c r="CM16" i="15"/>
  <c r="CO16" i="15"/>
  <c r="CP16" i="15"/>
  <c r="CR16" i="15" s="1"/>
  <c r="CV16" i="15" s="1"/>
  <c r="CU16" i="15"/>
  <c r="DA16" i="15"/>
  <c r="DC16" i="15"/>
  <c r="DD16" i="15"/>
  <c r="DF16" i="15" s="1"/>
  <c r="DJ16" i="15" s="1"/>
  <c r="DI16" i="15"/>
  <c r="DO16" i="15"/>
  <c r="DQ16" i="15"/>
  <c r="DR16" i="15"/>
  <c r="DT16" i="15" s="1"/>
  <c r="DX16" i="15" s="1"/>
  <c r="DW16" i="15"/>
  <c r="DY16" i="15"/>
  <c r="U17" i="15"/>
  <c r="Z17" i="15" s="1"/>
  <c r="AD17" i="15" s="1"/>
  <c r="W17" i="15"/>
  <c r="X17" i="15"/>
  <c r="AC17" i="15"/>
  <c r="AI17" i="15"/>
  <c r="AN17" i="15" s="1"/>
  <c r="AR17" i="15" s="1"/>
  <c r="AK17" i="15"/>
  <c r="AL17" i="15"/>
  <c r="AQ17" i="15"/>
  <c r="AW17" i="15"/>
  <c r="BB17" i="15" s="1"/>
  <c r="BF17" i="15" s="1"/>
  <c r="AY17" i="15"/>
  <c r="AZ17" i="15"/>
  <c r="BE17" i="15"/>
  <c r="BK17" i="15"/>
  <c r="BP17" i="15" s="1"/>
  <c r="BT17" i="15" s="1"/>
  <c r="BM17" i="15"/>
  <c r="BN17" i="15"/>
  <c r="BS17" i="15"/>
  <c r="BY17" i="15"/>
  <c r="CD17" i="15" s="1"/>
  <c r="CH17" i="15" s="1"/>
  <c r="CA17" i="15"/>
  <c r="CB17" i="15"/>
  <c r="CG17" i="15"/>
  <c r="CM17" i="15"/>
  <c r="CR17" i="15" s="1"/>
  <c r="CV17" i="15" s="1"/>
  <c r="CO17" i="15"/>
  <c r="CP17" i="15"/>
  <c r="CU17" i="15"/>
  <c r="DA17" i="15"/>
  <c r="DF17" i="15" s="1"/>
  <c r="DJ17" i="15" s="1"/>
  <c r="DC17" i="15"/>
  <c r="DD17" i="15"/>
  <c r="DI17" i="15"/>
  <c r="DO17" i="15"/>
  <c r="DT17" i="15" s="1"/>
  <c r="DX17" i="15" s="1"/>
  <c r="DQ17" i="15"/>
  <c r="DR17" i="15"/>
  <c r="DW17" i="15"/>
  <c r="DY17" i="15"/>
  <c r="U16" i="14"/>
  <c r="W16" i="14"/>
  <c r="X16" i="14"/>
  <c r="Z16" i="14" s="1"/>
  <c r="AD16" i="14" s="1"/>
  <c r="AC16" i="14"/>
  <c r="AI16" i="14"/>
  <c r="AK16" i="14"/>
  <c r="AL16" i="14"/>
  <c r="AN16" i="14" s="1"/>
  <c r="AR16" i="14" s="1"/>
  <c r="AQ16" i="14"/>
  <c r="AW16" i="14"/>
  <c r="AY16" i="14"/>
  <c r="AZ16" i="14"/>
  <c r="BB16" i="14" s="1"/>
  <c r="BF16" i="14" s="1"/>
  <c r="BE16" i="14"/>
  <c r="BK16" i="14"/>
  <c r="BM16" i="14"/>
  <c r="BN16" i="14"/>
  <c r="BP16" i="14" s="1"/>
  <c r="BT16" i="14" s="1"/>
  <c r="BS16" i="14"/>
  <c r="BY16" i="14"/>
  <c r="CA16" i="14"/>
  <c r="CB16" i="14"/>
  <c r="CD16" i="14" s="1"/>
  <c r="CH16" i="14" s="1"/>
  <c r="CG16" i="14"/>
  <c r="CM16" i="14"/>
  <c r="CO16" i="14"/>
  <c r="CP16" i="14"/>
  <c r="CR16" i="14" s="1"/>
  <c r="CV16" i="14" s="1"/>
  <c r="CU16" i="14"/>
  <c r="DA16" i="14"/>
  <c r="DC16" i="14"/>
  <c r="DD16" i="14"/>
  <c r="DF16" i="14" s="1"/>
  <c r="DJ16" i="14" s="1"/>
  <c r="DI16" i="14"/>
  <c r="DO16" i="14"/>
  <c r="DQ16" i="14"/>
  <c r="DR16" i="14"/>
  <c r="DT16" i="14" s="1"/>
  <c r="DX16" i="14" s="1"/>
  <c r="DW16" i="14"/>
  <c r="DY16" i="14"/>
  <c r="U17" i="14"/>
  <c r="W17" i="14"/>
  <c r="X17" i="14"/>
  <c r="Z17" i="14" s="1"/>
  <c r="AD17" i="14" s="1"/>
  <c r="AC17" i="14"/>
  <c r="AI17" i="14"/>
  <c r="AK17" i="14"/>
  <c r="AL17" i="14"/>
  <c r="AN17" i="14" s="1"/>
  <c r="AR17" i="14" s="1"/>
  <c r="AQ17" i="14"/>
  <c r="AW17" i="14"/>
  <c r="AY17" i="14"/>
  <c r="AZ17" i="14"/>
  <c r="BB17" i="14" s="1"/>
  <c r="BF17" i="14" s="1"/>
  <c r="BE17" i="14"/>
  <c r="BK17" i="14"/>
  <c r="BM17" i="14"/>
  <c r="BN17" i="14"/>
  <c r="BP17" i="14" s="1"/>
  <c r="BT17" i="14" s="1"/>
  <c r="BS17" i="14"/>
  <c r="BY17" i="14"/>
  <c r="CA17" i="14"/>
  <c r="CB17" i="14"/>
  <c r="CD17" i="14" s="1"/>
  <c r="CH17" i="14" s="1"/>
  <c r="CG17" i="14"/>
  <c r="CM17" i="14"/>
  <c r="CO17" i="14"/>
  <c r="CP17" i="14"/>
  <c r="CR17" i="14" s="1"/>
  <c r="CV17" i="14" s="1"/>
  <c r="CU17" i="14"/>
  <c r="DA17" i="14"/>
  <c r="DC17" i="14"/>
  <c r="DD17" i="14"/>
  <c r="DF17" i="14" s="1"/>
  <c r="DJ17" i="14" s="1"/>
  <c r="DI17" i="14"/>
  <c r="DO17" i="14"/>
  <c r="DQ17" i="14"/>
  <c r="DR17" i="14"/>
  <c r="DT17" i="14" s="1"/>
  <c r="DX17" i="14" s="1"/>
  <c r="DW17" i="14"/>
  <c r="DY17" i="14"/>
  <c r="U16" i="11"/>
  <c r="X16" i="11"/>
  <c r="Z16" i="11"/>
  <c r="AD16" i="11" s="1"/>
  <c r="AC16" i="11"/>
  <c r="AI16" i="11"/>
  <c r="AL16" i="11"/>
  <c r="AN16" i="11"/>
  <c r="AQ16" i="11"/>
  <c r="AR16" i="11" s="1"/>
  <c r="AW16" i="11"/>
  <c r="BB16" i="11" s="1"/>
  <c r="BF16" i="11" s="1"/>
  <c r="AZ16" i="11"/>
  <c r="BE16" i="11"/>
  <c r="BK16" i="11"/>
  <c r="BP16" i="11" s="1"/>
  <c r="BT16" i="11" s="1"/>
  <c r="BN16" i="11"/>
  <c r="BS16" i="11"/>
  <c r="BY16" i="11"/>
  <c r="CD16" i="11" s="1"/>
  <c r="CH16" i="11" s="1"/>
  <c r="CB16" i="11"/>
  <c r="CG16" i="11"/>
  <c r="CM16" i="11"/>
  <c r="CP16" i="11"/>
  <c r="CR16" i="11"/>
  <c r="CV16" i="11" s="1"/>
  <c r="CU16" i="11"/>
  <c r="DA16" i="11"/>
  <c r="DD16" i="11"/>
  <c r="DF16" i="11"/>
  <c r="DJ16" i="11" s="1"/>
  <c r="DI16" i="11"/>
  <c r="DO16" i="11"/>
  <c r="DR16" i="11"/>
  <c r="DT16" i="11"/>
  <c r="DW16" i="11"/>
  <c r="DX16" i="11"/>
  <c r="DY16" i="11"/>
  <c r="U17" i="11"/>
  <c r="X17" i="11"/>
  <c r="Z17" i="11"/>
  <c r="AC17" i="11"/>
  <c r="AD17" i="11"/>
  <c r="AI17" i="11"/>
  <c r="AN17" i="11" s="1"/>
  <c r="AR17" i="11" s="1"/>
  <c r="AL17" i="11"/>
  <c r="AQ17" i="11"/>
  <c r="AW17" i="11"/>
  <c r="BB17" i="11" s="1"/>
  <c r="BF17" i="11" s="1"/>
  <c r="AZ17" i="11"/>
  <c r="BE17" i="11"/>
  <c r="BK17" i="11"/>
  <c r="BN17" i="11"/>
  <c r="BP17" i="11"/>
  <c r="BT17" i="11" s="1"/>
  <c r="BS17" i="11"/>
  <c r="BY17" i="11"/>
  <c r="CB17" i="11"/>
  <c r="CD17" i="11"/>
  <c r="CH17" i="11" s="1"/>
  <c r="CG17" i="11"/>
  <c r="CM17" i="11"/>
  <c r="CP17" i="11"/>
  <c r="CR17" i="11"/>
  <c r="CU17" i="11"/>
  <c r="CV17" i="11"/>
  <c r="DA17" i="11"/>
  <c r="DD17" i="11"/>
  <c r="DF17" i="11"/>
  <c r="DI17" i="11"/>
  <c r="DJ17" i="11"/>
  <c r="DO17" i="11"/>
  <c r="DT17" i="11" s="1"/>
  <c r="DX17" i="11" s="1"/>
  <c r="DR17" i="11"/>
  <c r="DW17" i="11"/>
  <c r="DY17" i="11"/>
  <c r="A4" i="15"/>
  <c r="A4" i="14"/>
  <c r="A4" i="11"/>
  <c r="DY14" i="14" l="1"/>
  <c r="DY15" i="14"/>
  <c r="DY14" i="11" l="1"/>
  <c r="DY15" i="15" l="1"/>
  <c r="DW15" i="15"/>
  <c r="DR15" i="15"/>
  <c r="DQ15" i="15"/>
  <c r="DO15" i="15"/>
  <c r="DI15" i="15"/>
  <c r="DD15" i="15"/>
  <c r="DC15" i="15"/>
  <c r="DA15" i="15"/>
  <c r="CU15" i="15"/>
  <c r="CP15" i="15"/>
  <c r="CO15" i="15"/>
  <c r="CM15" i="15"/>
  <c r="CG15" i="15"/>
  <c r="CB15" i="15"/>
  <c r="CA15" i="15"/>
  <c r="BY15" i="15"/>
  <c r="BS15" i="15"/>
  <c r="BN15" i="15"/>
  <c r="BM15" i="15"/>
  <c r="BK15" i="15"/>
  <c r="BE15" i="15"/>
  <c r="AZ15" i="15"/>
  <c r="AY15" i="15"/>
  <c r="AW15" i="15"/>
  <c r="AQ15" i="15"/>
  <c r="AL15" i="15"/>
  <c r="AK15" i="15"/>
  <c r="AI15" i="15"/>
  <c r="AC15" i="15"/>
  <c r="W15" i="15"/>
  <c r="X15" i="15" s="1"/>
  <c r="U15" i="15"/>
  <c r="DW14" i="15"/>
  <c r="DR14" i="15"/>
  <c r="DQ14" i="15"/>
  <c r="DO14" i="15"/>
  <c r="DI14" i="15"/>
  <c r="DD14" i="15"/>
  <c r="DC14" i="15"/>
  <c r="DA14" i="15"/>
  <c r="CU14" i="15"/>
  <c r="CP14" i="15"/>
  <c r="CO14" i="15"/>
  <c r="CM14" i="15"/>
  <c r="CG14" i="15"/>
  <c r="CB14" i="15"/>
  <c r="CA14" i="15"/>
  <c r="BY14" i="15"/>
  <c r="BS14" i="15"/>
  <c r="BN14" i="15"/>
  <c r="BM14" i="15"/>
  <c r="BK14" i="15"/>
  <c r="BE14" i="15"/>
  <c r="AZ14" i="15"/>
  <c r="AY14" i="15"/>
  <c r="AW14" i="15"/>
  <c r="AQ14" i="15"/>
  <c r="AL14" i="15"/>
  <c r="AK14" i="15"/>
  <c r="AI14" i="15"/>
  <c r="AC14" i="15"/>
  <c r="W14" i="15"/>
  <c r="X14" i="15" s="1"/>
  <c r="U14" i="15"/>
  <c r="DW15" i="14"/>
  <c r="DR15" i="14"/>
  <c r="DQ15" i="14"/>
  <c r="DO15" i="14"/>
  <c r="DI15" i="14"/>
  <c r="DD15" i="14"/>
  <c r="DC15" i="14"/>
  <c r="DA15" i="14"/>
  <c r="CU15" i="14"/>
  <c r="CP15" i="14"/>
  <c r="CO15" i="14"/>
  <c r="CM15" i="14"/>
  <c r="CG15" i="14"/>
  <c r="CB15" i="14"/>
  <c r="CA15" i="14"/>
  <c r="BY15" i="14"/>
  <c r="BS15" i="14"/>
  <c r="BN15" i="14"/>
  <c r="BM15" i="14"/>
  <c r="BK15" i="14"/>
  <c r="BE15" i="14"/>
  <c r="AZ15" i="14"/>
  <c r="AY15" i="14"/>
  <c r="AW15" i="14"/>
  <c r="AQ15" i="14"/>
  <c r="AL15" i="14"/>
  <c r="AK15" i="14"/>
  <c r="AI15" i="14"/>
  <c r="AN15" i="14" s="1"/>
  <c r="AR15" i="14" s="1"/>
  <c r="AC15" i="14"/>
  <c r="W15" i="14"/>
  <c r="X15" i="14" s="1"/>
  <c r="U15" i="14"/>
  <c r="DW14" i="14"/>
  <c r="DR14" i="14"/>
  <c r="DQ14" i="14"/>
  <c r="DO14" i="14"/>
  <c r="DI14" i="14"/>
  <c r="DD14" i="14"/>
  <c r="DC14" i="14"/>
  <c r="DA14" i="14"/>
  <c r="CU14" i="14"/>
  <c r="CP14" i="14"/>
  <c r="CO14" i="14"/>
  <c r="CM14" i="14"/>
  <c r="CR14" i="14" s="1"/>
  <c r="CV14" i="14" s="1"/>
  <c r="CG14" i="14"/>
  <c r="CB14" i="14"/>
  <c r="CD14" i="14" s="1"/>
  <c r="CH14" i="14" s="1"/>
  <c r="CA14" i="14"/>
  <c r="BY14" i="14"/>
  <c r="BS14" i="14"/>
  <c r="BN14" i="14"/>
  <c r="BM14" i="14"/>
  <c r="BK14" i="14"/>
  <c r="BE14" i="14"/>
  <c r="AZ14" i="14"/>
  <c r="AY14" i="14"/>
  <c r="AW14" i="14"/>
  <c r="AQ14" i="14"/>
  <c r="AL14" i="14"/>
  <c r="AK14" i="14"/>
  <c r="AI14" i="14"/>
  <c r="AC14" i="14"/>
  <c r="W14" i="14"/>
  <c r="X14" i="14" s="1"/>
  <c r="U14" i="14"/>
  <c r="AN14" i="15" l="1"/>
  <c r="AR14" i="15" s="1"/>
  <c r="DT14" i="15"/>
  <c r="DX14" i="15" s="1"/>
  <c r="CD14" i="15"/>
  <c r="CH14" i="15" s="1"/>
  <c r="DT14" i="14"/>
  <c r="DX14" i="14" s="1"/>
  <c r="DF15" i="14"/>
  <c r="DJ15" i="14" s="1"/>
  <c r="BP15" i="14"/>
  <c r="BT15" i="14" s="1"/>
  <c r="BB15" i="15"/>
  <c r="BF15" i="15" s="1"/>
  <c r="CR15" i="15"/>
  <c r="CV15" i="15" s="1"/>
  <c r="BP15" i="15"/>
  <c r="BT15" i="15" s="1"/>
  <c r="DF14" i="15"/>
  <c r="DJ14" i="15" s="1"/>
  <c r="Z14" i="15"/>
  <c r="AD14" i="15" s="1"/>
  <c r="DY14" i="15" s="1"/>
  <c r="BP14" i="15"/>
  <c r="BT14" i="15" s="1"/>
  <c r="Z15" i="14"/>
  <c r="AD15" i="14" s="1"/>
  <c r="BB15" i="14"/>
  <c r="BF15" i="14" s="1"/>
  <c r="CR15" i="14"/>
  <c r="CV15" i="14" s="1"/>
  <c r="CD15" i="14"/>
  <c r="CH15" i="14" s="1"/>
  <c r="Z14" i="14"/>
  <c r="AD14" i="14" s="1"/>
  <c r="DF14" i="14"/>
  <c r="DJ14" i="14" s="1"/>
  <c r="BB14" i="14"/>
  <c r="BF14" i="14" s="1"/>
  <c r="BP14" i="14"/>
  <c r="BT14" i="14" s="1"/>
  <c r="DT15" i="14"/>
  <c r="DX15" i="14" s="1"/>
  <c r="AN14" i="14"/>
  <c r="AR14" i="14" s="1"/>
  <c r="AN15" i="15"/>
  <c r="AR15" i="15" s="1"/>
  <c r="CD15" i="15"/>
  <c r="CH15" i="15" s="1"/>
  <c r="DT15" i="15"/>
  <c r="DX15" i="15" s="1"/>
  <c r="BB14" i="15"/>
  <c r="BF14" i="15" s="1"/>
  <c r="CR14" i="15"/>
  <c r="CV14" i="15" s="1"/>
  <c r="DF15" i="15"/>
  <c r="DJ15" i="15" s="1"/>
  <c r="Z15" i="15"/>
  <c r="AD15" i="15" s="1"/>
  <c r="J17" i="8" l="1"/>
  <c r="J18" i="8"/>
  <c r="J19" i="8"/>
  <c r="J20" i="8"/>
  <c r="J21" i="8"/>
  <c r="K18" i="8"/>
  <c r="L19" i="8"/>
  <c r="K20" i="8"/>
  <c r="L21" i="8"/>
  <c r="K19" i="8"/>
  <c r="K17" i="8"/>
  <c r="L20" i="8"/>
  <c r="K21" i="8"/>
  <c r="U14" i="11" l="1"/>
  <c r="AC14" i="11"/>
  <c r="AQ14" i="11"/>
  <c r="AW14" i="11"/>
  <c r="BE14" i="11"/>
  <c r="BK14" i="11"/>
  <c r="BS14" i="11"/>
  <c r="BY14" i="11"/>
  <c r="CG14" i="11"/>
  <c r="CM14" i="11"/>
  <c r="CU14" i="11"/>
  <c r="DA14" i="11"/>
  <c r="DI14" i="11"/>
  <c r="DW14" i="11"/>
  <c r="AI15" i="11"/>
  <c r="U15" i="11"/>
  <c r="AC15" i="11"/>
  <c r="AQ15" i="11"/>
  <c r="AW15" i="11"/>
  <c r="BE15" i="11"/>
  <c r="BK15" i="11"/>
  <c r="BS15" i="11"/>
  <c r="BY15" i="11"/>
  <c r="CG15" i="11"/>
  <c r="CM15" i="11"/>
  <c r="CU15" i="11"/>
  <c r="DA15" i="11"/>
  <c r="DI15" i="11"/>
  <c r="DW15" i="11"/>
  <c r="DO15" i="11" l="1"/>
  <c r="AI14" i="11"/>
  <c r="DO14" i="11"/>
  <c r="A1" i="15"/>
  <c r="A1" i="11"/>
  <c r="A1" i="14"/>
  <c r="DR13" i="15" l="1"/>
  <c r="DD13" i="14"/>
  <c r="CP13" i="14"/>
  <c r="CB13" i="14"/>
  <c r="BN13" i="14"/>
  <c r="AZ13" i="14"/>
  <c r="AL13" i="14"/>
  <c r="DA13" i="11" l="1"/>
  <c r="CM13" i="11"/>
  <c r="BY13" i="11"/>
  <c r="BK13" i="11"/>
  <c r="AW13" i="11"/>
  <c r="DQ13" i="15" l="1"/>
  <c r="DC13" i="15"/>
  <c r="DD13" i="15" s="1"/>
  <c r="CO13" i="15"/>
  <c r="CP13" i="15" s="1"/>
  <c r="CA13" i="15"/>
  <c r="CB13" i="15" s="1"/>
  <c r="BM13" i="15"/>
  <c r="BN13" i="15" s="1"/>
  <c r="AY13" i="15" l="1"/>
  <c r="AZ13" i="15" s="1"/>
  <c r="AK13" i="15"/>
  <c r="AL13" i="15" s="1"/>
  <c r="DQ13" i="14"/>
  <c r="DR13" i="14" s="1"/>
  <c r="DC13" i="14"/>
  <c r="CO13" i="14"/>
  <c r="CA13" i="14"/>
  <c r="BM13" i="14"/>
  <c r="AY13" i="14"/>
  <c r="AK13" i="14"/>
  <c r="DW13" i="11"/>
  <c r="DI13" i="11"/>
  <c r="CU13" i="11"/>
  <c r="CG13" i="11"/>
  <c r="BS13" i="11"/>
  <c r="BE13" i="11"/>
  <c r="AQ13" i="11"/>
  <c r="AC13" i="11"/>
  <c r="W13" i="15" l="1"/>
  <c r="X13" i="15" s="1"/>
  <c r="W13" i="14"/>
  <c r="X13" i="14" s="1"/>
  <c r="W7" i="15" l="1"/>
  <c r="V7" i="15"/>
  <c r="U7" i="15"/>
  <c r="T7" i="15"/>
  <c r="S7" i="15"/>
  <c r="R7" i="15"/>
  <c r="Q7" i="15"/>
  <c r="P7" i="15"/>
  <c r="W7" i="14"/>
  <c r="V7" i="14"/>
  <c r="U7" i="14"/>
  <c r="T7" i="14"/>
  <c r="S7" i="14"/>
  <c r="R7" i="14"/>
  <c r="Q7" i="14"/>
  <c r="P7" i="14"/>
  <c r="X7" i="11"/>
  <c r="W7" i="11"/>
  <c r="V7" i="11"/>
  <c r="U7" i="11"/>
  <c r="T7" i="11"/>
  <c r="S7" i="11"/>
  <c r="R7" i="11"/>
  <c r="Q7" i="11"/>
  <c r="DR14" i="11" l="1"/>
  <c r="DT14" i="11" s="1"/>
  <c r="DX14" i="11" s="1"/>
  <c r="DR15" i="11"/>
  <c r="DT15" i="11" s="1"/>
  <c r="DX15" i="11" s="1"/>
  <c r="DY15" i="11" s="1"/>
  <c r="DD15" i="11"/>
  <c r="DF15" i="11" s="1"/>
  <c r="DJ15" i="11" s="1"/>
  <c r="DD14" i="11"/>
  <c r="DF14" i="11" s="1"/>
  <c r="DJ14" i="11" s="1"/>
  <c r="AZ15" i="11"/>
  <c r="BB15" i="11" s="1"/>
  <c r="BF15" i="11" s="1"/>
  <c r="AZ14" i="11"/>
  <c r="BB14" i="11" s="1"/>
  <c r="BF14" i="11" s="1"/>
  <c r="CB15" i="11"/>
  <c r="CD15" i="11" s="1"/>
  <c r="CH15" i="11" s="1"/>
  <c r="CB14" i="11"/>
  <c r="CD14" i="11" s="1"/>
  <c r="CH14" i="11" s="1"/>
  <c r="X15" i="11"/>
  <c r="Z15" i="11" s="1"/>
  <c r="AD15" i="11" s="1"/>
  <c r="X14" i="11"/>
  <c r="Z14" i="11" s="1"/>
  <c r="AD14" i="11" s="1"/>
  <c r="AL15" i="11"/>
  <c r="AN15" i="11" s="1"/>
  <c r="AR15" i="11" s="1"/>
  <c r="AL14" i="11"/>
  <c r="AN14" i="11" s="1"/>
  <c r="AR14" i="11" s="1"/>
  <c r="BN14" i="11"/>
  <c r="BP14" i="11" s="1"/>
  <c r="BT14" i="11" s="1"/>
  <c r="BN15" i="11"/>
  <c r="BP15" i="11" s="1"/>
  <c r="BT15" i="11" s="1"/>
  <c r="U13" i="11"/>
  <c r="DO13" i="11"/>
  <c r="AI13" i="11"/>
  <c r="CP14" i="11"/>
  <c r="CR14" i="11" s="1"/>
  <c r="CV14" i="11" s="1"/>
  <c r="CP15" i="11"/>
  <c r="CR15" i="11" s="1"/>
  <c r="CV15" i="11" s="1"/>
  <c r="DD13" i="11"/>
  <c r="DF13" i="11" s="1"/>
  <c r="DJ13" i="11" s="1"/>
  <c r="DR13" i="11"/>
  <c r="AL13" i="11"/>
  <c r="AZ13" i="11"/>
  <c r="BB13" i="11" s="1"/>
  <c r="BF13" i="11" s="1"/>
  <c r="BN13" i="11"/>
  <c r="BP13" i="11" s="1"/>
  <c r="BT13" i="11" s="1"/>
  <c r="CB13" i="11"/>
  <c r="CD13" i="11" s="1"/>
  <c r="CH13" i="11" s="1"/>
  <c r="CP13" i="11"/>
  <c r="CR13" i="11" s="1"/>
  <c r="CV13" i="11" s="1"/>
  <c r="X13" i="11"/>
  <c r="Z13" i="11" s="1"/>
  <c r="L18" i="8"/>
  <c r="AN13" i="11" l="1"/>
  <c r="AR13" i="11" s="1"/>
  <c r="DT13" i="11"/>
  <c r="DX13" i="11" s="1"/>
  <c r="AD13" i="11"/>
  <c r="DO13" i="15" l="1"/>
  <c r="DT13" i="15" s="1"/>
  <c r="DX13" i="15" s="1"/>
  <c r="DA13" i="15"/>
  <c r="DF13" i="15" s="1"/>
  <c r="DJ13" i="15" s="1"/>
  <c r="CM13" i="15"/>
  <c r="CR13" i="15" s="1"/>
  <c r="CV13" i="15" s="1"/>
  <c r="BY13" i="15"/>
  <c r="CD13" i="15" s="1"/>
  <c r="CH13" i="15" s="1"/>
  <c r="AI13" i="15"/>
  <c r="AN13" i="15" s="1"/>
  <c r="AR13" i="15" s="1"/>
  <c r="BK13" i="15"/>
  <c r="BP13" i="15" s="1"/>
  <c r="BT13" i="15" s="1"/>
  <c r="AW13" i="15"/>
  <c r="BB13" i="15" s="1"/>
  <c r="BF13" i="15" s="1"/>
  <c r="DY13" i="11"/>
  <c r="U13" i="15"/>
  <c r="Z13" i="15" s="1"/>
  <c r="AD13" i="15" s="1"/>
  <c r="CM13" i="14" l="1"/>
  <c r="DO13" i="14"/>
  <c r="AW13" i="14"/>
  <c r="BK13" i="14"/>
  <c r="DA13" i="14"/>
  <c r="BY13" i="14"/>
  <c r="AI13" i="14"/>
  <c r="CG13" i="15"/>
  <c r="DW13" i="15"/>
  <c r="CU13" i="15"/>
  <c r="BE13" i="15"/>
  <c r="DI13" i="15"/>
  <c r="AQ13" i="15"/>
  <c r="BS13" i="15"/>
  <c r="U13" i="14"/>
  <c r="Z13" i="14" s="1"/>
  <c r="AD13" i="14" l="1"/>
  <c r="BP13" i="14"/>
  <c r="BT13" i="14" s="1"/>
  <c r="CD13" i="14"/>
  <c r="CH13" i="14" s="1"/>
  <c r="CR13" i="14"/>
  <c r="CV13" i="14" s="1"/>
  <c r="DF13" i="14"/>
  <c r="DJ13" i="14" s="1"/>
  <c r="AN13" i="14"/>
  <c r="AR13" i="14" s="1"/>
  <c r="DT13" i="14"/>
  <c r="DX13" i="14" s="1"/>
  <c r="BB13" i="14"/>
  <c r="BF13" i="14" s="1"/>
  <c r="M21" i="8"/>
  <c r="M17" i="8"/>
  <c r="M20" i="8"/>
  <c r="M18" i="8"/>
  <c r="M19" i="8"/>
  <c r="DI13" i="14" l="1"/>
  <c r="DW13" i="14"/>
  <c r="BS13" i="14"/>
  <c r="CG13" i="14"/>
  <c r="AQ13" i="14"/>
  <c r="CU13" i="14"/>
  <c r="BE13" i="14"/>
  <c r="AC13" i="14"/>
  <c r="DY13" i="14" l="1"/>
  <c r="J16" i="8" l="1"/>
  <c r="L16" i="8"/>
  <c r="K16" i="8"/>
  <c r="M16" i="8"/>
  <c r="M22" i="8" l="1"/>
  <c r="K22" i="8"/>
  <c r="AC13" i="15" l="1"/>
  <c r="DY13" i="15" l="1"/>
  <c r="L17" i="8"/>
  <c r="L22" i="8" l="1"/>
  <c r="F50" i="8" s="1"/>
</calcChain>
</file>

<file path=xl/sharedStrings.xml><?xml version="1.0" encoding="utf-8"?>
<sst xmlns="http://schemas.openxmlformats.org/spreadsheetml/2006/main" count="988" uniqueCount="202">
  <si>
    <t>Date de fin de contrat</t>
  </si>
  <si>
    <t>Date de début de contrat</t>
  </si>
  <si>
    <t>Adresse du site livré</t>
  </si>
  <si>
    <t>SIRET</t>
  </si>
  <si>
    <t xml:space="preserve">(Prix contractuels pour des tarifs de gaz supérieur ou égal au B1 niveau 2) </t>
  </si>
  <si>
    <t>Demandeur</t>
  </si>
  <si>
    <t>**Ce courriel sera systématiquement utilisé pour les échanges entre le demandeur et l’ASP.</t>
  </si>
  <si>
    <t>*Données obligatoires</t>
  </si>
  <si>
    <t>Période de facturation</t>
  </si>
  <si>
    <t>01/11/2021-&gt;28/02/2022</t>
  </si>
  <si>
    <t>01/11/2021-&gt;30/06/2022</t>
  </si>
  <si>
    <t>NOVEMBRE 2021</t>
  </si>
  <si>
    <t>DECEMBRE 2021</t>
  </si>
  <si>
    <t>JANVIER 2022</t>
  </si>
  <si>
    <t>FEVRIER 2022</t>
  </si>
  <si>
    <t>MARS 2022</t>
  </si>
  <si>
    <t>AVRIL 2022</t>
  </si>
  <si>
    <t>JUIN 2022</t>
  </si>
  <si>
    <t>Modalités de fixation du prix de la chaleur</t>
  </si>
  <si>
    <t>Prix fixe</t>
  </si>
  <si>
    <t>INFORMATIONS GENERALES SUR LE DEMANDEUR</t>
  </si>
  <si>
    <t>INFORMATIONS LIEES SPECIFIQUEMENT A LA DEMANDE</t>
  </si>
  <si>
    <t>(LD) : liste déroulante</t>
  </si>
  <si>
    <t>CET ONGLET EST A REMPLIR ENTIEREMENT EN PREMIER</t>
  </si>
  <si>
    <t>Oui</t>
  </si>
  <si>
    <t>Colonne1</t>
  </si>
  <si>
    <t>Non</t>
  </si>
  <si>
    <t>(A) : automatique</t>
  </si>
  <si>
    <t>Fc (facteur de conversion)</t>
  </si>
  <si>
    <t>Rp (rendement de prod. moyen)</t>
  </si>
  <si>
    <t>Rd  (rendement de distribution moyen des réseaux de chaleur urbain)</t>
  </si>
  <si>
    <t>DONNEES RESEAU DE CHALEUR URBAIN</t>
  </si>
  <si>
    <t>Numéro de PCE ou de sous-station</t>
  </si>
  <si>
    <t>P unitaire (€/MWh)</t>
  </si>
  <si>
    <t>ADRESSE POSTALE DU DEMANDEUR</t>
  </si>
  <si>
    <t>Numéro</t>
  </si>
  <si>
    <t>Complément d'adresse</t>
  </si>
  <si>
    <t>Profil CAR</t>
  </si>
  <si>
    <t>Numéro  enregistrement au registre des copropriétaires
(non obligatoire si pas enregistré)</t>
  </si>
  <si>
    <t>Code NAF (si applicable cf. attestation)</t>
  </si>
  <si>
    <t>Part de gaz naturel dans la mixité energétique pour  cas iii)
(%)</t>
  </si>
  <si>
    <t>Indexation TRV</t>
  </si>
  <si>
    <t>Indexation PEG/TTF</t>
  </si>
  <si>
    <t>Autre</t>
  </si>
  <si>
    <t>Prix du gaz au MWh 31/10/2021 pour le tarif B1 niv 2 (€)</t>
  </si>
  <si>
    <t>Prix du gaz au MWh  pour le tarif B1 niv 2 (hors acheminement) (€)</t>
  </si>
  <si>
    <t>DONNEES DE CALCULS</t>
  </si>
  <si>
    <t>Informations générales</t>
  </si>
  <si>
    <r>
      <t>Consommation ECS le cas échéant
(C</t>
    </r>
    <r>
      <rPr>
        <b/>
        <sz val="10"/>
        <rFont val="Calibri"/>
        <family val="2"/>
        <scheme val="minor"/>
      </rPr>
      <t xml:space="preserve"> ECS</t>
    </r>
    <r>
      <rPr>
        <b/>
        <sz val="11"/>
        <rFont val="Calibri"/>
        <family val="2"/>
        <scheme val="minor"/>
      </rPr>
      <t xml:space="preserve"> = C (m3) x 0,075)</t>
    </r>
  </si>
  <si>
    <t>C x P x (1+TVA)</t>
  </si>
  <si>
    <t>C x P x T (1+TVA)/(Fc x Rp x Rd)</t>
  </si>
  <si>
    <t>RAPPEL DES FORMULES</t>
  </si>
  <si>
    <t>Fournisseur de gaz naturel (i)</t>
  </si>
  <si>
    <t>Exploitant d'une chaufferie au gaz naturel  (ii)</t>
  </si>
  <si>
    <t>Gestionnaire d'un réseau de chaleur urbain  (iii)</t>
  </si>
  <si>
    <t>Montant total de l'aide demandée pour la période complète du 01/11/2021 au 30/06/2022 par client (TTC)</t>
  </si>
  <si>
    <t>Maison individuelle raccordée à un réseau de chaleur</t>
  </si>
  <si>
    <t>Propriétaire unique d'un immeuble collectif</t>
  </si>
  <si>
    <t>Lieu d'hébergement pour demandeurs d'asile</t>
  </si>
  <si>
    <t>Organisme d'habitation à loyer modéré</t>
  </si>
  <si>
    <t>Syndicat de copropriétaires</t>
  </si>
  <si>
    <t>Association syndicale de propriétaires régie par l'ordonnance n°2004-632</t>
  </si>
  <si>
    <t>Logement-foyer</t>
  </si>
  <si>
    <t>Résidence universitaire</t>
  </si>
  <si>
    <t>Etablissement visé aux articles L345-1 à L345-4 et L349-1 du code action sociale et des familles</t>
  </si>
  <si>
    <t>Clients article 2</t>
  </si>
  <si>
    <t>clients article 10</t>
  </si>
  <si>
    <t>Consommation de gaz et de chaleur pour la  période de consommation du 01/11/2021 au 30/06/2022  (MWh)</t>
  </si>
  <si>
    <t>Type de versement</t>
  </si>
  <si>
    <t>Consommation mensuelle de gaz ou de chaleur facturée si facturée au mois civil 
(MWh PCS ou MWh utile)</t>
  </si>
  <si>
    <t xml:space="preserve">Clients de l'article 10 du décret n°2022-514 </t>
  </si>
  <si>
    <r>
      <t>Pourcentage des lots ou de l'immmeuble à usage d'habitation déclaré par le client
(%)</t>
    </r>
    <r>
      <rPr>
        <b/>
        <sz val="11"/>
        <color rgb="FFFF0000"/>
        <rFont val="Calibri"/>
        <family val="2"/>
        <scheme val="minor"/>
      </rPr>
      <t>*</t>
    </r>
  </si>
  <si>
    <r>
      <t xml:space="preserve">Présence de l'attestation sur l'honneur (LD) </t>
    </r>
    <r>
      <rPr>
        <b/>
        <sz val="11"/>
        <color rgb="FFFF0000"/>
        <rFont val="Calibri"/>
        <family val="2"/>
        <scheme val="minor"/>
      </rPr>
      <t>*</t>
    </r>
  </si>
  <si>
    <t>Ne pas remplir</t>
  </si>
  <si>
    <t>Liste déroulante</t>
  </si>
  <si>
    <t>MAI 2022</t>
  </si>
  <si>
    <t>LEGENDE</t>
  </si>
  <si>
    <r>
      <t>Raison sociale / Nom du client (dans le cas des maisons raccordés aux RCU)</t>
    </r>
    <r>
      <rPr>
        <b/>
        <sz val="11"/>
        <color rgb="FFFF0000"/>
        <rFont val="Calibri"/>
        <family val="2"/>
        <scheme val="minor"/>
      </rPr>
      <t xml:space="preserve"> *</t>
    </r>
  </si>
  <si>
    <r>
      <t>Numéro de contrat / site</t>
    </r>
    <r>
      <rPr>
        <b/>
        <sz val="11"/>
        <color rgb="FFFF0000"/>
        <rFont val="Calibri"/>
        <family val="2"/>
        <scheme val="minor"/>
      </rPr>
      <t xml:space="preserve"> *</t>
    </r>
  </si>
  <si>
    <t>X</t>
  </si>
  <si>
    <t>Sans objet</t>
  </si>
  <si>
    <r>
      <t xml:space="preserve">Type de clients listé à l'article 2 et à l'article 10 (LD) </t>
    </r>
    <r>
      <rPr>
        <b/>
        <sz val="11"/>
        <color rgb="FFFF0000"/>
        <rFont val="Calibri"/>
        <family val="2"/>
        <scheme val="minor"/>
      </rPr>
      <t>*</t>
    </r>
  </si>
  <si>
    <t>CALCUL DU TERME P</t>
  </si>
  <si>
    <t>CALCUL DU TERME T</t>
  </si>
  <si>
    <t>CALCUL DE L'AIDE MENSUELLE</t>
  </si>
  <si>
    <t xml:space="preserve">Valeur du </t>
  </si>
  <si>
    <t>Prix du gaz au MWh au 31/10/2021 avec et sans acheminement</t>
  </si>
  <si>
    <t>CALCUL DU TERME C</t>
  </si>
  <si>
    <t>IDENTIFICATION DES CLIENTS</t>
  </si>
  <si>
    <t xml:space="preserve">Type de clients listé à l'article 2 et à l'article 10 </t>
  </si>
  <si>
    <r>
      <t>INFORMATIONS RELATIVES AU CONTRAT</t>
    </r>
    <r>
      <rPr>
        <b/>
        <sz val="14"/>
        <color rgb="FFFF0000"/>
        <rFont val="Calibri"/>
        <family val="2"/>
        <scheme val="minor"/>
      </rPr>
      <t>*</t>
    </r>
  </si>
  <si>
    <t>Fournisseur_gaz_naturel_i</t>
  </si>
  <si>
    <t>Exploitant_chauf._gaz_ii</t>
  </si>
  <si>
    <t>Gestion._chaleur_iii</t>
  </si>
  <si>
    <t>Dates guichet</t>
  </si>
  <si>
    <t>LÉGENDE</t>
  </si>
  <si>
    <t>Part variable du tarif B1 niveau 2 des tarifs réglementés de vente de gaz naturel fournis par Engie tel qu’il résulte de la publication par l’article 181 de la loi du 30 décembre 2021 (avec acheminement et stockage)</t>
  </si>
  <si>
    <t>Prix du gaz au MWh 31/10/2021 pour le tarif B1 niv 2 (hors acheminement et stockage) (€)</t>
  </si>
  <si>
    <t>SYNTHESE DES DONNEES CLIENTS (TABLEAU AUTOMATIQUEMENT REMPLI)</t>
  </si>
  <si>
    <r>
      <t xml:space="preserve">Consommation mensuelle de gaz ou de chaleur </t>
    </r>
    <r>
      <rPr>
        <b/>
        <sz val="11"/>
        <color theme="1"/>
        <rFont val="Calibri"/>
        <family val="2"/>
        <scheme val="minor"/>
      </rPr>
      <t xml:space="preserve">facturée si facturée au mois civil </t>
    </r>
    <r>
      <rPr>
        <b/>
        <sz val="11"/>
        <rFont val="Calibri"/>
        <family val="2"/>
        <scheme val="minor"/>
      </rPr>
      <t xml:space="preserve">
(MWh PCS ou MWh utile)</t>
    </r>
  </si>
  <si>
    <r>
      <t>Taux de TVA (LD)  (%)</t>
    </r>
    <r>
      <rPr>
        <b/>
        <sz val="10"/>
        <color rgb="FFFF0000"/>
        <rFont val="Calibri"/>
        <family val="2"/>
        <scheme val="minor"/>
      </rPr>
      <t>*</t>
    </r>
  </si>
  <si>
    <t>TVA</t>
  </si>
  <si>
    <r>
      <t>Taux de TVA  (%)</t>
    </r>
    <r>
      <rPr>
        <b/>
        <sz val="10"/>
        <color rgb="FFFF0000"/>
        <rFont val="Calibri"/>
        <family val="2"/>
        <scheme val="minor"/>
      </rPr>
      <t>*</t>
    </r>
    <r>
      <rPr>
        <b/>
        <sz val="10"/>
        <color theme="1"/>
        <rFont val="Calibri"/>
        <family val="2"/>
        <scheme val="minor"/>
      </rPr>
      <t xml:space="preserve"> (LD)</t>
    </r>
  </si>
  <si>
    <r>
      <t>Taux de TVA (%)</t>
    </r>
    <r>
      <rPr>
        <b/>
        <sz val="10"/>
        <color rgb="FFFF0000"/>
        <rFont val="Calibri"/>
        <family val="2"/>
        <scheme val="minor"/>
      </rPr>
      <t xml:space="preserve">* </t>
    </r>
    <r>
      <rPr>
        <b/>
        <sz val="10"/>
        <color theme="1"/>
        <rFont val="Calibri"/>
        <family val="2"/>
        <scheme val="minor"/>
      </rPr>
      <t>(LD)</t>
    </r>
  </si>
  <si>
    <t>Consommation ECS le cas échéant
(C ECS = C (m3) x 0,075)</t>
  </si>
  <si>
    <r>
      <t xml:space="preserve">Consommation annuelle de référence si consommation non facturée au mois civil (CAR) avec prise en compte du profil CAR </t>
    </r>
    <r>
      <rPr>
        <b/>
        <sz val="11"/>
        <color rgb="FFFF0000"/>
        <rFont val="Calibri"/>
        <family val="2"/>
        <scheme val="minor"/>
      </rPr>
      <t xml:space="preserve">(à remplir si la consommation mensuelle n'est pas facturée au mois civil)
</t>
    </r>
    <r>
      <rPr>
        <b/>
        <sz val="11"/>
        <color theme="1"/>
        <rFont val="Calibri"/>
        <family val="2"/>
        <scheme val="minor"/>
      </rPr>
      <t>(MWh PCS)</t>
    </r>
  </si>
  <si>
    <t>Formules</t>
  </si>
  <si>
    <r>
      <t xml:space="preserve">Modalité de facturation (LD) </t>
    </r>
    <r>
      <rPr>
        <b/>
        <sz val="10"/>
        <color rgb="FFFF0000"/>
        <rFont val="Calibri"/>
        <family val="2"/>
        <scheme val="minor"/>
      </rPr>
      <t>*</t>
    </r>
  </si>
  <si>
    <r>
      <t xml:space="preserve">Inclusion des des coûts d'acheminement et de stockage  (LD) </t>
    </r>
    <r>
      <rPr>
        <b/>
        <sz val="10"/>
        <color rgb="FFFF0000"/>
        <rFont val="Calibri"/>
        <family val="2"/>
        <scheme val="minor"/>
      </rPr>
      <t>*</t>
    </r>
  </si>
  <si>
    <r>
      <t>Modalité de facturation (LD)</t>
    </r>
    <r>
      <rPr>
        <b/>
        <sz val="10"/>
        <color rgb="FFFF0000"/>
        <rFont val="Calibri"/>
        <family val="2"/>
        <scheme val="minor"/>
      </rPr>
      <t xml:space="preserve"> *</t>
    </r>
  </si>
  <si>
    <r>
      <t xml:space="preserve">Inclusion des des coûts d'acheminement et de stockage  (LD) </t>
    </r>
    <r>
      <rPr>
        <b/>
        <sz val="10"/>
        <color rgb="FFFF0000"/>
        <rFont val="Calibri"/>
        <family val="2"/>
        <scheme val="minor"/>
      </rPr>
      <t xml:space="preserve">*
</t>
    </r>
  </si>
  <si>
    <r>
      <t xml:space="preserve">Consommation de chaleur </t>
    </r>
    <r>
      <rPr>
        <b/>
        <sz val="11"/>
        <color rgb="FFFF0000"/>
        <rFont val="Calibri"/>
        <family val="2"/>
        <scheme val="minor"/>
      </rPr>
      <t xml:space="preserve">au prorata temporis </t>
    </r>
    <r>
      <rPr>
        <b/>
        <sz val="11"/>
        <rFont val="Calibri"/>
        <family val="2"/>
        <scheme val="minor"/>
      </rPr>
      <t>sur période de facturation si non facturée au mois civil (cas (iii) )
(MWh)</t>
    </r>
  </si>
  <si>
    <r>
      <t xml:space="preserve">Consommation </t>
    </r>
    <r>
      <rPr>
        <b/>
        <sz val="11"/>
        <color rgb="FFFF0000"/>
        <rFont val="Calibri"/>
        <family val="2"/>
        <scheme val="minor"/>
      </rPr>
      <t xml:space="preserve">mensuelle sur la base de la consommation </t>
    </r>
    <r>
      <rPr>
        <b/>
        <sz val="11"/>
        <rFont val="Calibri"/>
        <family val="2"/>
        <scheme val="minor"/>
      </rPr>
      <t xml:space="preserve">annuelle de référence (CAR) </t>
    </r>
    <r>
      <rPr>
        <b/>
        <sz val="11"/>
        <color theme="1"/>
        <rFont val="Calibri"/>
        <family val="2"/>
        <scheme val="minor"/>
      </rPr>
      <t xml:space="preserve">avec prise en compte du profil CAR </t>
    </r>
    <r>
      <rPr>
        <b/>
        <sz val="11"/>
        <color rgb="FFFF0000"/>
        <rFont val="Calibri"/>
        <family val="2"/>
        <scheme val="minor"/>
      </rPr>
      <t xml:space="preserve">si consommation non facturée au mois civil </t>
    </r>
    <r>
      <rPr>
        <b/>
        <sz val="11"/>
        <color theme="1"/>
        <rFont val="Calibri"/>
        <family val="2"/>
        <scheme val="minor"/>
      </rPr>
      <t xml:space="preserve">
(MWh PCS)</t>
    </r>
  </si>
  <si>
    <r>
      <t xml:space="preserve">Consommation </t>
    </r>
    <r>
      <rPr>
        <b/>
        <sz val="11"/>
        <color rgb="FFFF0000"/>
        <rFont val="Calibri"/>
        <family val="2"/>
        <scheme val="minor"/>
      </rPr>
      <t>mensuelle sur la base de la consommation</t>
    </r>
    <r>
      <rPr>
        <b/>
        <sz val="11"/>
        <color theme="1"/>
        <rFont val="Calibri"/>
        <family val="2"/>
        <scheme val="minor"/>
      </rPr>
      <t xml:space="preserve"> annuelle de référence si consommation non facturée au mois civil (CAR) avec prise en compte du profil CAR </t>
    </r>
    <r>
      <rPr>
        <b/>
        <sz val="11"/>
        <color rgb="FFFF0000"/>
        <rFont val="Calibri"/>
        <family val="2"/>
        <scheme val="minor"/>
      </rPr>
      <t>(à remplir si la consommation mensuelle n'est pas facturée au mois civil)</t>
    </r>
    <r>
      <rPr>
        <b/>
        <sz val="11"/>
        <color theme="1"/>
        <rFont val="Calibri"/>
        <family val="2"/>
        <scheme val="minor"/>
      </rPr>
      <t xml:space="preserve">
(MWh PCS)</t>
    </r>
  </si>
  <si>
    <r>
      <t xml:space="preserve">Consommation de chaleur au </t>
    </r>
    <r>
      <rPr>
        <b/>
        <sz val="11"/>
        <color rgb="FFFF0000"/>
        <rFont val="Calibri"/>
        <family val="2"/>
        <scheme val="minor"/>
      </rPr>
      <t xml:space="preserve">prorata temporis </t>
    </r>
    <r>
      <rPr>
        <b/>
        <sz val="11"/>
        <rFont val="Calibri"/>
        <family val="2"/>
        <scheme val="minor"/>
      </rPr>
      <t>sur période de facturation si non facturée au mois civil (cas (iii) )
(MWh)</t>
    </r>
  </si>
  <si>
    <r>
      <t>Consommation de chaleur au</t>
    </r>
    <r>
      <rPr>
        <b/>
        <sz val="11"/>
        <color rgb="FFFF0000"/>
        <rFont val="Calibri"/>
        <family val="2"/>
        <scheme val="minor"/>
      </rPr>
      <t xml:space="preserve"> prorata temporis</t>
    </r>
    <r>
      <rPr>
        <b/>
        <sz val="11"/>
        <rFont val="Calibri"/>
        <family val="2"/>
        <scheme val="minor"/>
      </rPr>
      <t xml:space="preserve"> sur période de facturation si non facturée au mois civil (cas (iii) )
(MWh)</t>
    </r>
  </si>
  <si>
    <t>Acompte Mai 2022</t>
  </si>
  <si>
    <t>Acompte juin - juillet 1</t>
  </si>
  <si>
    <t>Acompte juin - juillet 2</t>
  </si>
  <si>
    <t>Acompte juin - juillet 3</t>
  </si>
  <si>
    <t>Acompte juin - juillet 4</t>
  </si>
  <si>
    <t>Acompte juin - juillet 5</t>
  </si>
  <si>
    <t>Acompte juin - juillet 6</t>
  </si>
  <si>
    <t>Acompte juin - juillet 7</t>
  </si>
  <si>
    <t>Acompte juin - juillet 8</t>
  </si>
  <si>
    <t>Acompte juin - juillet 9</t>
  </si>
  <si>
    <t>Acompte juin - juillet 10</t>
  </si>
  <si>
    <t xml:space="preserve"> </t>
  </si>
  <si>
    <t>Code  NAF</t>
  </si>
  <si>
    <t>Solde (si acompte passé)</t>
  </si>
  <si>
    <t>Demande unique (si pas d'acompte passé)</t>
  </si>
  <si>
    <t>Terme "C"*
ajusté du % de locaux à usage d'habitaiton (colonne P) (A)</t>
  </si>
  <si>
    <t>Terme "P" (MWh) (A)</t>
  </si>
  <si>
    <t>Montant de l'aide avant applications du dernier alinéa des articles 3, 4 et 5 selon le cas
(€) (A)</t>
  </si>
  <si>
    <t>Différence entre le montant contractuel facturé et le montant théorique facturé aux conditions des TRV du 31/10/21 (A)</t>
  </si>
  <si>
    <r>
      <t>Terme "C"</t>
    </r>
    <r>
      <rPr>
        <b/>
        <sz val="11"/>
        <color rgb="FFFF0000"/>
        <rFont val="Calibri"/>
        <family val="2"/>
        <scheme val="minor"/>
      </rPr>
      <t>*</t>
    </r>
    <r>
      <rPr>
        <b/>
        <sz val="11"/>
        <rFont val="Calibri"/>
        <family val="2"/>
        <scheme val="minor"/>
      </rPr>
      <t xml:space="preserve">
ajusté du % de locaux à usage d'habitaiton (colonne P) (A)</t>
    </r>
  </si>
  <si>
    <t>Quelques consignes importantes pour compléter ce fichier :</t>
  </si>
  <si>
    <r>
      <t xml:space="preserve">Part variable correspondante du TRV gelé : 64,9 ou 48,31 selon prise en compte ou non des coûts d'acheminement et de stockage pour les exploitants d'une chaufferie au gaz naturel, et les gestionnaires d'un réseau de chaleur </t>
    </r>
    <r>
      <rPr>
        <b/>
        <sz val="11"/>
        <color theme="1"/>
        <rFont val="Calibri"/>
        <family val="2"/>
        <scheme val="minor"/>
      </rPr>
      <t>obligatoire</t>
    </r>
    <r>
      <rPr>
        <b/>
        <sz val="11"/>
        <color rgb="FF7030A0"/>
        <rFont val="Calibri"/>
        <family val="2"/>
        <scheme val="minor"/>
      </rPr>
      <t xml:space="preserve"> </t>
    </r>
    <r>
      <rPr>
        <b/>
        <sz val="11"/>
        <rFont val="Calibri"/>
        <family val="2"/>
        <scheme val="minor"/>
      </rPr>
      <t>si contrat à prix fixe ou indexé TRV ou indexé PE</t>
    </r>
    <r>
      <rPr>
        <b/>
        <sz val="11"/>
        <color theme="1"/>
        <rFont val="Calibri"/>
        <family val="2"/>
        <scheme val="minor"/>
      </rPr>
      <t>G/TTF, facultatif si cas "Autre"
(A)</t>
    </r>
  </si>
  <si>
    <t>! Veillez aussi à bien renseigner les colonnes « Type de clients » Article 2 ou 10 le cas échéant et  C, P, T pour la bonne mise à jour du tableau de synthèse</t>
  </si>
  <si>
    <r>
      <t xml:space="preserve">Valeur du prix du gaz servant de référence au calcul du prix de vente de la chaleur pour les exploitants d'une chaufferie au gaz naturel, et les gestionnaires d'un </t>
    </r>
    <r>
      <rPr>
        <b/>
        <sz val="11"/>
        <color theme="1"/>
        <rFont val="Calibri"/>
        <family val="2"/>
        <scheme val="minor"/>
      </rPr>
      <t xml:space="preserve">réseau de chaleur (obligatoire </t>
    </r>
    <r>
      <rPr>
        <b/>
        <sz val="11"/>
        <rFont val="Calibri"/>
        <family val="2"/>
        <scheme val="minor"/>
      </rPr>
      <t xml:space="preserve">si contrat à prix fixe ou indexé TRV ou indexé PEG/TTF, </t>
    </r>
    <r>
      <rPr>
        <b/>
        <sz val="11"/>
        <color theme="1"/>
        <rFont val="Calibri"/>
        <family val="2"/>
        <scheme val="minor"/>
      </rPr>
      <t>facultatif si cas "Autre")</t>
    </r>
  </si>
  <si>
    <r>
      <t xml:space="preserve">Valeur du prix du gaz servant de référence au calcul du prix de vente de la chaleur pour les exploitants d'une chaufferie au gaz naturel, et les gestionnaires </t>
    </r>
    <r>
      <rPr>
        <b/>
        <sz val="11"/>
        <color theme="1"/>
        <rFont val="Calibri"/>
        <family val="2"/>
        <scheme val="minor"/>
      </rPr>
      <t xml:space="preserve">d'un réseau de chaleur (obligatoire </t>
    </r>
    <r>
      <rPr>
        <b/>
        <sz val="11"/>
        <rFont val="Calibri"/>
        <family val="2"/>
        <scheme val="minor"/>
      </rPr>
      <t xml:space="preserve">si contrat à prix fixe ou indexé TRV ou indexé PEG/TTF, </t>
    </r>
    <r>
      <rPr>
        <b/>
        <sz val="11"/>
        <color theme="1"/>
        <rFont val="Calibri"/>
        <family val="2"/>
        <scheme val="minor"/>
      </rPr>
      <t>facultatif si cas "Autre")</t>
    </r>
  </si>
  <si>
    <r>
      <t xml:space="preserve">Part variable correspondante du TRV gelé : 64,9 ou 48,31 selon prise en compte ou non des coûts d'acheminement et de stockage pour les exploitants d'une chaufferie au gaz naturel, et les gestionnaires d'un réseau de </t>
    </r>
    <r>
      <rPr>
        <b/>
        <sz val="11"/>
        <color theme="1"/>
        <rFont val="Calibri"/>
        <family val="2"/>
        <scheme val="minor"/>
      </rPr>
      <t xml:space="preserve">chaleur (obligatoire </t>
    </r>
    <r>
      <rPr>
        <b/>
        <sz val="11"/>
        <rFont val="Calibri"/>
        <family val="2"/>
        <scheme val="minor"/>
      </rPr>
      <t>si contrat à prix fixe ou indexé TRV ou indexé PEG/TTF</t>
    </r>
    <r>
      <rPr>
        <b/>
        <sz val="11"/>
        <color theme="1"/>
        <rFont val="Calibri"/>
        <family val="2"/>
        <scheme val="minor"/>
      </rPr>
      <t>, facultatif si cas "Autre")</t>
    </r>
  </si>
  <si>
    <r>
      <t>Terme "P" (MWh)</t>
    </r>
    <r>
      <rPr>
        <b/>
        <sz val="11"/>
        <color rgb="FFFF0000"/>
        <rFont val="Calibri"/>
        <family val="2"/>
        <scheme val="minor"/>
      </rPr>
      <t xml:space="preserve">* 
</t>
    </r>
    <r>
      <rPr>
        <b/>
        <sz val="11"/>
        <color theme="1"/>
        <rFont val="Calibri"/>
        <family val="2"/>
        <scheme val="minor"/>
      </rPr>
      <t>(A)</t>
    </r>
  </si>
  <si>
    <r>
      <t xml:space="preserve">Montant contractuel facturé et prenant compte des pourcentages de consommation à usage d'habitation (colonne P)
</t>
    </r>
    <r>
      <rPr>
        <b/>
        <sz val="11"/>
        <rFont val="Calibri"/>
        <family val="2"/>
        <scheme val="minor"/>
      </rPr>
      <t>(€)</t>
    </r>
    <r>
      <rPr>
        <b/>
        <sz val="11"/>
        <color rgb="FFFF0000"/>
        <rFont val="Calibri"/>
        <family val="2"/>
        <scheme val="minor"/>
      </rPr>
      <t>*</t>
    </r>
  </si>
  <si>
    <r>
      <t>Montant théorique facturé aux conditions des TRV du 31/10/21 et prenant compte des pourcentages de consommation à usage d'habitation (colonne P)</t>
    </r>
    <r>
      <rPr>
        <b/>
        <sz val="11"/>
        <color rgb="FFFF0000"/>
        <rFont val="Calibri"/>
        <family val="2"/>
        <scheme val="minor"/>
      </rPr>
      <t>*</t>
    </r>
    <r>
      <rPr>
        <b/>
        <sz val="11"/>
        <rFont val="Calibri"/>
        <family val="2"/>
        <scheme val="minor"/>
      </rPr>
      <t xml:space="preserve">
(€)</t>
    </r>
  </si>
  <si>
    <r>
      <t>Montant de l'aide avant applications du dernier alinéa des articles 3, 4 et 5 selon le cas
(€)</t>
    </r>
    <r>
      <rPr>
        <b/>
        <sz val="11"/>
        <color rgb="FFFF0000"/>
        <rFont val="Calibri"/>
        <family val="2"/>
        <scheme val="minor"/>
      </rPr>
      <t xml:space="preserve"> *
</t>
    </r>
    <r>
      <rPr>
        <b/>
        <sz val="11"/>
        <color theme="1"/>
        <rFont val="Calibri"/>
        <family val="2"/>
        <scheme val="minor"/>
      </rPr>
      <t>(A)</t>
    </r>
  </si>
  <si>
    <r>
      <t>Différence entre le montant contractuel facturé et le montant théorique facturé aux conditions des TRV du 31/10/21</t>
    </r>
    <r>
      <rPr>
        <b/>
        <sz val="11"/>
        <color rgb="FFFF0000"/>
        <rFont val="Calibri"/>
        <family val="2"/>
        <scheme val="minor"/>
      </rPr>
      <t xml:space="preserve">*
</t>
    </r>
    <r>
      <rPr>
        <b/>
        <sz val="11"/>
        <color theme="1"/>
        <rFont val="Calibri"/>
        <family val="2"/>
        <scheme val="minor"/>
      </rPr>
      <t>(A)</t>
    </r>
  </si>
  <si>
    <r>
      <t>Montant de la compensation mensuelle retenu
(€)</t>
    </r>
    <r>
      <rPr>
        <b/>
        <sz val="11"/>
        <color rgb="FFFF0000"/>
        <rFont val="Calibri"/>
        <family val="2"/>
        <scheme val="minor"/>
      </rPr>
      <t xml:space="preserve">*
</t>
    </r>
    <r>
      <rPr>
        <b/>
        <sz val="11"/>
        <color theme="1"/>
        <rFont val="Calibri"/>
        <family val="2"/>
        <scheme val="minor"/>
      </rPr>
      <t>(A)</t>
    </r>
  </si>
  <si>
    <r>
      <t>Montant contractuel facturé 
(cas (i) et derniers alinéas des articles 4 et 5 pour les cas (ii) et (iii) ) 
(€)</t>
    </r>
    <r>
      <rPr>
        <b/>
        <sz val="11"/>
        <color rgb="FFFF0000"/>
        <rFont val="Calibri"/>
        <family val="2"/>
        <scheme val="minor"/>
      </rPr>
      <t xml:space="preserve">
</t>
    </r>
    <r>
      <rPr>
        <b/>
        <u/>
        <sz val="11"/>
        <color rgb="FFFF0000"/>
        <rFont val="Calibri"/>
        <family val="2"/>
        <scheme val="minor"/>
      </rPr>
      <t>Colonne à remplir obligatoirement uniquement dans le cas "Autre" et si la colonne V ("Valeur du prix du gaz...") n'est pas remplie</t>
    </r>
  </si>
  <si>
    <r>
      <t>Montant théorique facturé aux conditions des TRV du 31/10/21
(cas (i) et derniers alinéas des articles 4 et 5 pour les cas (ii) et (iii) )
(€)</t>
    </r>
    <r>
      <rPr>
        <b/>
        <sz val="11"/>
        <color rgb="FFFF0000"/>
        <rFont val="Calibri"/>
        <family val="2"/>
        <scheme val="minor"/>
      </rPr>
      <t xml:space="preserve">
</t>
    </r>
    <r>
      <rPr>
        <b/>
        <u/>
        <sz val="11"/>
        <color rgb="FFFF0000"/>
        <rFont val="Calibri"/>
        <family val="2"/>
        <scheme val="minor"/>
      </rPr>
      <t>Colonne à remplir obligatoirement uniquement dans le cas "Autre" et si la colonne V ("Valeur du prix du gaz...") n'est pas remplie</t>
    </r>
  </si>
  <si>
    <r>
      <t xml:space="preserve">Valeur du prix du gaz servant de référence au calcul du prix de vente de la chaleur pour les exploitants d'une chaufferie au gaz naturel, et les gestionnaires d'un réseau de chaleur </t>
    </r>
    <r>
      <rPr>
        <b/>
        <sz val="11"/>
        <color theme="1"/>
        <rFont val="Calibri"/>
        <family val="2"/>
        <scheme val="minor"/>
      </rPr>
      <t xml:space="preserve">(obligatoire </t>
    </r>
    <r>
      <rPr>
        <b/>
        <sz val="11"/>
        <rFont val="Calibri"/>
        <family val="2"/>
        <scheme val="minor"/>
      </rPr>
      <t xml:space="preserve">si contrat à prix fixe ou indexé TRV ou indexé PEG/TTF, </t>
    </r>
    <r>
      <rPr>
        <b/>
        <sz val="11"/>
        <color theme="1"/>
        <rFont val="Calibri"/>
        <family val="2"/>
        <scheme val="minor"/>
      </rPr>
      <t>facultatif si cas "Autre")</t>
    </r>
  </si>
  <si>
    <r>
      <t xml:space="preserve">Montant contractuel facturé 
(cas (i) et derniers alinéas des articles 4 et 5 pour les cas (ii) et (iii) ) 
(€) </t>
    </r>
    <r>
      <rPr>
        <b/>
        <sz val="11"/>
        <color rgb="FFFF0000"/>
        <rFont val="Calibri"/>
        <family val="2"/>
        <scheme val="minor"/>
      </rPr>
      <t xml:space="preserve">
</t>
    </r>
    <r>
      <rPr>
        <b/>
        <u/>
        <sz val="11"/>
        <color rgb="FFFF0000"/>
        <rFont val="Calibri"/>
        <family val="2"/>
        <scheme val="minor"/>
      </rPr>
      <t>Colonne à remplir oligatoirement uniquement dans le cas "Autre" et si la colonne V ("Valeur du prix du gaz...") n'est pas remplie</t>
    </r>
  </si>
  <si>
    <r>
      <t>Montant théorique facturé aux conditions des TRV du 31/10/21
(cas (i) et derniers alinéas des articles 4 et 5 pour les cas (ii) et (iii) )
(€)</t>
    </r>
    <r>
      <rPr>
        <b/>
        <sz val="11"/>
        <color rgb="FFFF0000"/>
        <rFont val="Calibri"/>
        <family val="2"/>
        <scheme val="minor"/>
      </rPr>
      <t xml:space="preserve">
</t>
    </r>
    <r>
      <rPr>
        <b/>
        <u/>
        <sz val="11"/>
        <color rgb="FFFF0000"/>
        <rFont val="Calibri"/>
        <family val="2"/>
        <scheme val="minor"/>
      </rPr>
      <t>Colonne à remplir oligatoirement uniquement dans le cas "Autre" et si la colonne V ("Valeur du prix du gaz...") n'est pas remplie</t>
    </r>
  </si>
  <si>
    <t>Part variable correspondante du TRV gelé : 64,9 ou 48,31 selon prise en compte ou non des coûts d'acheminement et de stockage pour les exploitants d'une chaufferie au gaz naturel, et les gestionnaires d'un réseau de chaleur (obligatoire si contrat à prix fixe ou indexé TRV ou indexé PEG/TTF, facultatif si cas "Autre")
(A)</t>
  </si>
  <si>
    <r>
      <t>Montant de la compensation mensuelle retenu</t>
    </r>
    <r>
      <rPr>
        <b/>
        <sz val="11"/>
        <rFont val="Calibri"/>
        <family val="2"/>
        <scheme val="minor"/>
      </rPr>
      <t xml:space="preserve">
(€)</t>
    </r>
    <r>
      <rPr>
        <b/>
        <sz val="11"/>
        <color rgb="FFFF0000"/>
        <rFont val="Calibri"/>
        <family val="2"/>
        <scheme val="minor"/>
      </rPr>
      <t xml:space="preserve">* </t>
    </r>
    <r>
      <rPr>
        <b/>
        <sz val="11"/>
        <color theme="1"/>
        <rFont val="Calibri"/>
        <family val="2"/>
        <scheme val="minor"/>
      </rPr>
      <t>(A)</t>
    </r>
  </si>
  <si>
    <t>Part variable correspondante du TRV gelé : 64,9 ou 48,31 selon prise en compte ou non des coûts d'acheminement et de stockage pour les exploitants d'une chaufferie au gaz naturel, et les gestionnaires d'un réseau de chaleur obligatoire si contrat à prix fixe ou indexé TRV ou indexé PEG/TTF, facultatif si cas "Autre"
(A)</t>
  </si>
  <si>
    <r>
      <t>Pourcentage des lots retenu pour le calcul
(%)</t>
    </r>
    <r>
      <rPr>
        <b/>
        <sz val="11"/>
        <color rgb="FFFF0000"/>
        <rFont val="Calibri"/>
        <family val="2"/>
        <scheme val="minor"/>
      </rPr>
      <t xml:space="preserve"> *
</t>
    </r>
    <r>
      <rPr>
        <b/>
        <sz val="11"/>
        <color theme="1"/>
        <rFont val="Calibri"/>
        <family val="2"/>
        <scheme val="minor"/>
      </rPr>
      <t>(A)</t>
    </r>
  </si>
  <si>
    <r>
      <t>Pourcentage des lots retenu pour le calcul
(%)</t>
    </r>
    <r>
      <rPr>
        <b/>
        <sz val="11"/>
        <color rgb="FFFF0000"/>
        <rFont val="Calibri"/>
        <family val="2"/>
        <scheme val="minor"/>
      </rPr>
      <t xml:space="preserve"> *</t>
    </r>
    <r>
      <rPr>
        <b/>
        <sz val="11"/>
        <rFont val="Calibri"/>
        <family val="2"/>
        <scheme val="minor"/>
      </rPr>
      <t xml:space="preserve">
(A)</t>
    </r>
  </si>
  <si>
    <r>
      <t>Pourcentage retenu pour le calcul
(%)</t>
    </r>
    <r>
      <rPr>
        <b/>
        <sz val="11"/>
        <color rgb="FFFF0000"/>
        <rFont val="Calibri"/>
        <family val="2"/>
        <scheme val="minor"/>
      </rPr>
      <t xml:space="preserve"> *
</t>
    </r>
    <r>
      <rPr>
        <b/>
        <sz val="11"/>
        <color theme="1"/>
        <rFont val="Calibri"/>
        <family val="2"/>
        <scheme val="minor"/>
      </rPr>
      <t>(A)</t>
    </r>
  </si>
  <si>
    <r>
      <t>Terme "C"</t>
    </r>
    <r>
      <rPr>
        <b/>
        <sz val="11"/>
        <color rgb="FFFF0000"/>
        <rFont val="Calibri"/>
        <family val="2"/>
        <scheme val="minor"/>
      </rPr>
      <t xml:space="preserve">*
</t>
    </r>
    <r>
      <rPr>
        <b/>
        <sz val="11"/>
        <color theme="1"/>
        <rFont val="Calibri"/>
        <family val="2"/>
        <scheme val="minor"/>
      </rPr>
      <t>ajusté du % de locaux à usage d'habitaiton (colonne P)
(A)</t>
    </r>
  </si>
  <si>
    <t>JUSTIFICATIF DES DONNEES RELATIVES A L’AIDE EN FAVEUR DE L’HABITAT COLLECTIF RESIDENTIEL FACE A L’AUGMENTATION DU PRIX DU GAZ POUR LES CLIENTS DONT LE FOURNISSEUR D’ENERGIE EST EN CESSATION DE PAIEMENT</t>
  </si>
  <si>
    <t>IDENTITÉ DU FOURNISSEUR D'ENERGIE</t>
  </si>
  <si>
    <t>Type de clients</t>
  </si>
  <si>
    <t>Gestionnaire d’un organisme d’habitations à loyer modéré visés à l’article L. 411-2 du code de la construction et de l’habitation</t>
  </si>
  <si>
    <t>Un syndicat de copropriétaires définis à l’article 14 de la loi n°65-557 du 10 juillet 1965</t>
  </si>
  <si>
    <t>Un résident à titre principal ou secondaire d’une maison individuelle directement raccordée à un réseau de chaleur</t>
  </si>
  <si>
    <t>Un propriétaire unique d’un immeuble collectif à usage total ou partiel d’habitation</t>
  </si>
  <si>
    <t>Une association syndicale de propriétaires régie par l’ordonnance n°2004-632 du 1er juillet 2004</t>
  </si>
  <si>
    <t>Gestionnaire d’un logement foyer mentionné à l’article L. 633-1 du code de la construction et de l’habitation</t>
  </si>
  <si>
    <t>Gestionnaire d’une résidence universitaire</t>
  </si>
  <si>
    <t>Gestionnaire d’un lieu d’hébergement pour demandeurs d’asile mentionnés à l’article L348-1du code de l’action sociale et des familles</t>
  </si>
  <si>
    <t>Gestionnaire d’hébergements visés aux articles L345-1 à L345-4 et L349-1 du code de l’action sociale et des familles (entre autres les centres d'hébergement et de réinsertion sociale, les hébergements de stabilisation, les pensions de famille, les établissements pour personnes âgées dépendantes)</t>
  </si>
  <si>
    <t>Forme juridique</t>
  </si>
  <si>
    <t>Nombre</t>
  </si>
  <si>
    <t>Total</t>
  </si>
  <si>
    <t>Demande unique</t>
  </si>
  <si>
    <t>Montant d'aide demandé pour la période de consommation du 01/11/2021 au 30/06/2022 (€)</t>
  </si>
  <si>
    <t>1-Il faut compléter ce premier onglet entièrement avant de rentrer les données liées à la consommation de gaz. Cette étape permettra de suivre correctement votre dossier et de préparer les onglets suivants et d'afficher le montant d'aide éligible.</t>
  </si>
  <si>
    <t>Version 1.0</t>
  </si>
  <si>
    <r>
      <t>7-N'oubliez pas de fournir cet onglet au format PDF lors de votre dépôt
8-Ce fichier doit comporter</t>
    </r>
    <r>
      <rPr>
        <b/>
        <sz val="11"/>
        <color theme="1"/>
        <rFont val="Calibri"/>
        <family val="2"/>
        <scheme val="minor"/>
      </rPr>
      <t xml:space="preserve"> toutes les données</t>
    </r>
    <r>
      <rPr>
        <sz val="11"/>
        <color theme="1"/>
        <rFont val="Calibri"/>
        <family val="2"/>
        <scheme val="minor"/>
      </rPr>
      <t xml:space="preserve"> pour la période de consommation allant </t>
    </r>
    <r>
      <rPr>
        <b/>
        <sz val="11"/>
        <color theme="1"/>
        <rFont val="Calibri"/>
        <family val="2"/>
        <scheme val="minor"/>
      </rPr>
      <t xml:space="preserve">du 01/11/2021 au 30/06/2022 </t>
    </r>
    <r>
      <rPr>
        <sz val="11"/>
        <color theme="1"/>
        <rFont val="Calibri"/>
        <family val="2"/>
        <scheme val="minor"/>
      </rPr>
      <t xml:space="preserve">
</t>
    </r>
  </si>
  <si>
    <t>FORMULAIRE A REMPLIR UNIQUEMENT PAR LES CLIENTS DONT LE FOURNISSEUR D’ENERGIE EST EN CESSATION D’ACTIVITE, OU CESSATION DE PAIEMENT OU EN PROCEDURE COLLECTIVE PREVUE PAR LE LIVRE VI DU CODE DE COMMERCE OU AYANT FAIT UNE DEMANDE D’OUVERTURE D’UNE TELLE PROCEDURE COLLECTIVE (ARTICLE 2 DECRET NO 2022-514 DU 9 AVRIL 2022)</t>
  </si>
  <si>
    <r>
      <t>N° SIRET</t>
    </r>
    <r>
      <rPr>
        <sz val="14"/>
        <color rgb="FFFF0000"/>
        <rFont val="Calibri"/>
        <family val="2"/>
        <scheme val="minor"/>
      </rPr>
      <t>*</t>
    </r>
  </si>
  <si>
    <r>
      <t>Dénomination sociale</t>
    </r>
    <r>
      <rPr>
        <sz val="14"/>
        <color rgb="FFFF0000"/>
        <rFont val="Calibri"/>
        <family val="2"/>
        <scheme val="minor"/>
      </rPr>
      <t>*</t>
    </r>
  </si>
  <si>
    <r>
      <t>Type de fournisseur</t>
    </r>
    <r>
      <rPr>
        <sz val="14"/>
        <color rgb="FFFF0000"/>
        <rFont val="Calibri"/>
        <family val="2"/>
        <scheme val="minor"/>
      </rPr>
      <t xml:space="preserve">* </t>
    </r>
    <r>
      <rPr>
        <sz val="14"/>
        <color theme="1"/>
        <rFont val="Calibri"/>
        <family val="2"/>
        <scheme val="minor"/>
      </rPr>
      <t xml:space="preserve"> (LD)</t>
    </r>
  </si>
  <si>
    <r>
      <t>Libellé de la voie</t>
    </r>
    <r>
      <rPr>
        <sz val="14"/>
        <color rgb="FFFF0000"/>
        <rFont val="Calibri"/>
        <family val="2"/>
        <scheme val="minor"/>
      </rPr>
      <t>*</t>
    </r>
  </si>
  <si>
    <r>
      <t>Code postal</t>
    </r>
    <r>
      <rPr>
        <sz val="14"/>
        <color rgb="FFFF0000"/>
        <rFont val="Calibri"/>
        <family val="2"/>
        <scheme val="minor"/>
      </rPr>
      <t>*</t>
    </r>
  </si>
  <si>
    <r>
      <t>Commune</t>
    </r>
    <r>
      <rPr>
        <sz val="14"/>
        <color rgb="FFFF0000"/>
        <rFont val="Calibri"/>
        <family val="2"/>
        <scheme val="minor"/>
      </rPr>
      <t>*</t>
    </r>
  </si>
  <si>
    <r>
      <t>Nom du déclarant</t>
    </r>
    <r>
      <rPr>
        <sz val="14"/>
        <color rgb="FFFF0000"/>
        <rFont val="Calibri"/>
        <family val="2"/>
        <scheme val="minor"/>
      </rPr>
      <t>*</t>
    </r>
  </si>
  <si>
    <r>
      <t>Prénom du déclarant</t>
    </r>
    <r>
      <rPr>
        <sz val="14"/>
        <color rgb="FFFF0000"/>
        <rFont val="Calibri"/>
        <family val="2"/>
        <scheme val="minor"/>
      </rPr>
      <t>*</t>
    </r>
  </si>
  <si>
    <r>
      <t>Fonction du déclarant</t>
    </r>
    <r>
      <rPr>
        <sz val="14"/>
        <color rgb="FFFF0000"/>
        <rFont val="Calibri"/>
        <family val="2"/>
        <scheme val="minor"/>
      </rPr>
      <t>*</t>
    </r>
  </si>
  <si>
    <r>
      <t>Email</t>
    </r>
    <r>
      <rPr>
        <sz val="14"/>
        <color rgb="FFFF0000"/>
        <rFont val="Calibri"/>
        <family val="2"/>
        <scheme val="minor"/>
      </rPr>
      <t xml:space="preserve">* </t>
    </r>
    <r>
      <rPr>
        <sz val="14"/>
        <color theme="1"/>
        <rFont val="Calibri"/>
        <family val="2"/>
        <scheme val="minor"/>
      </rPr>
      <t>**</t>
    </r>
  </si>
  <si>
    <r>
      <t>Téléphone</t>
    </r>
    <r>
      <rPr>
        <sz val="14"/>
        <color rgb="FFFF0000"/>
        <rFont val="Calibri"/>
        <family val="2"/>
        <scheme val="minor"/>
      </rPr>
      <t>*</t>
    </r>
  </si>
  <si>
    <r>
      <t>N° SIRET</t>
    </r>
    <r>
      <rPr>
        <sz val="14"/>
        <color rgb="FFFF0000"/>
        <rFont val="Calibri"/>
        <family val="2"/>
        <scheme val="minor"/>
      </rPr>
      <t xml:space="preserve"> * </t>
    </r>
  </si>
  <si>
    <r>
      <t>N° d’enregistrement au registre des copropriétaires</t>
    </r>
    <r>
      <rPr>
        <sz val="14"/>
        <color rgb="FFFF0000"/>
        <rFont val="Calibri"/>
        <family val="2"/>
        <scheme val="minor"/>
      </rPr>
      <t xml:space="preserve"> * </t>
    </r>
  </si>
  <si>
    <r>
      <t>Dénomination sociale / nom du client</t>
    </r>
    <r>
      <rPr>
        <sz val="14"/>
        <color rgb="FFFF0000"/>
        <rFont val="Calibri"/>
        <family val="2"/>
        <scheme val="minor"/>
      </rPr>
      <t>*</t>
    </r>
  </si>
  <si>
    <r>
      <t xml:space="preserve">Numéro de contrat / site </t>
    </r>
    <r>
      <rPr>
        <sz val="14"/>
        <color rgb="FFFF0000"/>
        <rFont val="Calibri"/>
        <family val="2"/>
        <scheme val="minor"/>
      </rPr>
      <t xml:space="preserve">* </t>
    </r>
  </si>
  <si>
    <r>
      <t xml:space="preserve">Périodes de facturation </t>
    </r>
    <r>
      <rPr>
        <sz val="14"/>
        <color rgb="FFFF0000"/>
        <rFont val="Calibri"/>
        <family val="2"/>
        <scheme val="minor"/>
      </rPr>
      <t>*</t>
    </r>
    <r>
      <rPr>
        <sz val="14"/>
        <color theme="1"/>
        <rFont val="Calibri"/>
        <family val="2"/>
        <scheme val="minor"/>
      </rPr>
      <t xml:space="preserve"> (LD)</t>
    </r>
  </si>
  <si>
    <r>
      <t>Date de dépôt du dossier</t>
    </r>
    <r>
      <rPr>
        <sz val="14"/>
        <color rgb="FFFF0000"/>
        <rFont val="Calibri"/>
        <family val="2"/>
        <scheme val="minor"/>
      </rPr>
      <t>*</t>
    </r>
  </si>
  <si>
    <r>
      <t>Type de versement demandé (LD)</t>
    </r>
    <r>
      <rPr>
        <sz val="14"/>
        <color rgb="FFFF0000"/>
        <rFont val="Calibri"/>
        <family val="2"/>
        <scheme val="minor"/>
      </rPr>
      <t>*</t>
    </r>
  </si>
  <si>
    <r>
      <t>Montant total de l'aide demandée pour la période concernée</t>
    </r>
    <r>
      <rPr>
        <b/>
        <sz val="14"/>
        <color rgb="FFFF0000"/>
        <rFont val="Calibri"/>
        <family val="2"/>
        <scheme val="minor"/>
      </rPr>
      <t>*</t>
    </r>
    <r>
      <rPr>
        <b/>
        <sz val="14"/>
        <color theme="1"/>
        <rFont val="Calibri"/>
        <family val="2"/>
        <scheme val="minor"/>
      </rPr>
      <t xml:space="preserve"> (€) (A)</t>
    </r>
  </si>
  <si>
    <r>
      <t>2-Ensuite, le demandeur devra compléter</t>
    </r>
    <r>
      <rPr>
        <b/>
        <sz val="11"/>
        <color theme="1"/>
        <rFont val="Calibri"/>
        <family val="2"/>
        <scheme val="minor"/>
      </rPr>
      <t xml:space="preserve"> un seul des trois onglets suivants</t>
    </r>
    <r>
      <rPr>
        <sz val="11"/>
        <color theme="1"/>
        <rFont val="Calibri"/>
        <family val="2"/>
        <scheme val="minor"/>
      </rPr>
      <t xml:space="preserve"> : </t>
    </r>
    <r>
      <rPr>
        <b/>
        <sz val="11"/>
        <color theme="1"/>
        <rFont val="Calibri"/>
        <family val="2"/>
        <scheme val="minor"/>
      </rPr>
      <t xml:space="preserve">Fournisseur_gaz_naturel_i ou Exploitant_chauf._gaz_ii ou Gestion._chaleur_iii. </t>
    </r>
    <r>
      <rPr>
        <sz val="11"/>
        <color theme="1"/>
        <rFont val="Calibri"/>
        <family val="2"/>
        <scheme val="minor"/>
      </rPr>
      <t>Ce choix est fait au début lors du remplissage du premier onglet
3-Compléter</t>
    </r>
    <r>
      <rPr>
        <b/>
        <sz val="11"/>
        <color theme="1"/>
        <rFont val="Calibri"/>
        <family val="2"/>
        <scheme val="minor"/>
      </rPr>
      <t xml:space="preserve"> « l’identification du client » </t>
    </r>
    <r>
      <rPr>
        <sz val="11"/>
        <color theme="1"/>
        <rFont val="Calibri"/>
        <family val="2"/>
        <scheme val="minor"/>
      </rPr>
      <t>avec les informations nécessaires à la caractérisation de ce dernier
4-Remplir ensuite les « informations relatives au contrat ». 
5-Pensez bien à préciser l</t>
    </r>
    <r>
      <rPr>
        <b/>
        <sz val="11"/>
        <color theme="1"/>
        <rFont val="Calibri"/>
        <family val="2"/>
        <scheme val="minor"/>
      </rPr>
      <t>a modalité de facturation, l'inclusion des  coûts d'acheminement et de stockage, le taux de TVA, la présence de l'attestation sur l'honneur et le pourcentage de lots à usage d'habitation</t>
    </r>
    <r>
      <rPr>
        <sz val="11"/>
        <color theme="1"/>
        <rFont val="Calibri"/>
        <family val="2"/>
        <scheme val="minor"/>
      </rPr>
      <t xml:space="preserve">
6-Pour chaque mois, veillez renseigner les données C, P, T, le cas échéant
</t>
    </r>
  </si>
  <si>
    <t>*** Les clients de l'article 10 du décret n°2022-514 du 9 avril 2022 regroupent les gestionnaires de logements foyer, de résidence universitaire, de lieu d'hébergement pour demandeurs d'asile, et d'hébergements visés aux articles L345-1 à L345-4 et L349-1 du code de l’action sociale et des familles.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</si>
</sst>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 &quot;€&quot;"/>
    <numFmt numFmtId="167" formatCode="0.0"/>
  </numFmts>
  <fonts count="36"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b/>
      <sz val="20"/>
      <color theme="1"/>
      <name val="Calibri"/>
      <family val="2"/>
      <scheme val="minor"/>
    </font>
    <font>
      <sz val="11"/>
      <color rgb="FFFF0000"/>
      <name val="Calibri"/>
      <family val="2"/>
      <scheme val="minor"/>
    </font>
    <font>
      <i/>
      <sz val="11"/>
      <color theme="1"/>
      <name val="Calibri"/>
      <family val="2"/>
      <scheme val="minor"/>
    </font>
    <font>
      <i/>
      <sz val="11"/>
      <color rgb="FFFF0000"/>
      <name val="Calibri"/>
      <family val="2"/>
      <scheme val="minor"/>
    </font>
    <font>
      <b/>
      <sz val="14"/>
      <color rgb="FFFF0000"/>
      <name val="Calibri"/>
      <family val="2"/>
      <scheme val="minor"/>
    </font>
    <font>
      <b/>
      <sz val="11"/>
      <color rgb="FFFF0000"/>
      <name val="Calibri"/>
      <family val="2"/>
      <scheme val="minor"/>
    </font>
    <font>
      <sz val="11"/>
      <color theme="0"/>
      <name val="Calibri"/>
      <family val="2"/>
      <scheme val="minor"/>
    </font>
    <font>
      <sz val="9"/>
      <color theme="0"/>
      <name val="Calibri"/>
      <family val="2"/>
      <scheme val="minor"/>
    </font>
    <font>
      <b/>
      <sz val="11"/>
      <name val="Calibri"/>
      <family val="2"/>
      <scheme val="minor"/>
    </font>
    <font>
      <sz val="11"/>
      <color theme="1"/>
      <name val="Calibri"/>
      <family val="2"/>
      <scheme val="minor"/>
    </font>
    <font>
      <b/>
      <sz val="10"/>
      <name val="Calibri"/>
      <family val="2"/>
      <scheme val="minor"/>
    </font>
    <font>
      <sz val="11"/>
      <name val="Calibri"/>
      <family val="2"/>
      <scheme val="minor"/>
    </font>
    <font>
      <b/>
      <sz val="10"/>
      <name val="Arial"/>
      <family val="2"/>
    </font>
    <font>
      <sz val="10"/>
      <name val="Arial"/>
      <family val="2"/>
    </font>
    <font>
      <b/>
      <sz val="12"/>
      <color theme="1"/>
      <name val="Calibri"/>
      <family val="2"/>
      <scheme val="minor"/>
    </font>
    <font>
      <b/>
      <sz val="10"/>
      <color theme="1"/>
      <name val="Calibri"/>
      <family val="2"/>
      <scheme val="minor"/>
    </font>
    <font>
      <sz val="9"/>
      <color theme="1"/>
      <name val="Calibri"/>
      <family val="2"/>
      <scheme val="minor"/>
    </font>
    <font>
      <b/>
      <sz val="22"/>
      <color theme="1"/>
      <name val="Calibri"/>
      <family val="2"/>
      <scheme val="minor"/>
    </font>
    <font>
      <sz val="22"/>
      <color theme="1"/>
      <name val="Calibri"/>
      <family val="2"/>
      <scheme val="minor"/>
    </font>
    <font>
      <sz val="12"/>
      <color theme="1"/>
      <name val="Calibri"/>
      <family val="2"/>
      <scheme val="minor"/>
    </font>
    <font>
      <b/>
      <sz val="16"/>
      <color rgb="FFFF0000"/>
      <name val="Calibri"/>
      <family val="2"/>
      <scheme val="minor"/>
    </font>
    <font>
      <b/>
      <sz val="10"/>
      <color rgb="FFFF0000"/>
      <name val="Calibri"/>
      <family val="2"/>
      <scheme val="minor"/>
    </font>
    <font>
      <b/>
      <sz val="18"/>
      <color theme="1"/>
      <name val="Calibri"/>
      <family val="2"/>
      <scheme val="minor"/>
    </font>
    <font>
      <sz val="8"/>
      <color theme="1"/>
      <name val="Calibri"/>
      <family val="2"/>
      <scheme val="minor"/>
    </font>
    <font>
      <sz val="14"/>
      <color theme="1"/>
      <name val="Calibri"/>
      <family val="2"/>
      <scheme val="minor"/>
    </font>
    <font>
      <b/>
      <u/>
      <sz val="11"/>
      <color rgb="FFFF0000"/>
      <name val="Calibri"/>
      <family val="2"/>
      <scheme val="minor"/>
    </font>
    <font>
      <b/>
      <sz val="24"/>
      <color theme="1"/>
      <name val="Calibri"/>
      <family val="2"/>
      <scheme val="minor"/>
    </font>
    <font>
      <b/>
      <strike/>
      <sz val="14"/>
      <color rgb="FFFF0000"/>
      <name val="Calibri"/>
      <family val="2"/>
      <scheme val="minor"/>
    </font>
    <font>
      <b/>
      <sz val="11"/>
      <color rgb="FF7030A0"/>
      <name val="Calibri"/>
      <family val="2"/>
      <scheme val="minor"/>
    </font>
    <font>
      <sz val="14"/>
      <color rgb="FFFF0000"/>
      <name val="Calibri"/>
      <family val="2"/>
      <scheme val="minor"/>
    </font>
    <font>
      <i/>
      <sz val="12"/>
      <color theme="1"/>
      <name val="Calibri"/>
      <family val="2"/>
      <scheme val="minor"/>
    </font>
    <font>
      <i/>
      <sz val="12"/>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4" tint="0.79998168889431442"/>
        <bgColor theme="4" tint="0.79998168889431442"/>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4" tint="0.39997558519241921"/>
      </top>
      <bottom style="thin">
        <color theme="4" tint="0.3999755851924192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3">
    <xf numFmtId="0" fontId="0" fillId="0" borderId="0"/>
    <xf numFmtId="9" fontId="13" fillId="0" borderId="0" applyFont="0" applyFill="0" applyBorder="0" applyAlignment="0" applyProtection="0"/>
    <xf numFmtId="164" fontId="13" fillId="0" borderId="0" applyFont="0" applyFill="0" applyBorder="0" applyAlignment="0" applyProtection="0"/>
  </cellStyleXfs>
  <cellXfs count="267">
    <xf numFmtId="0" fontId="0" fillId="0" borderId="0" xfId="0"/>
    <xf numFmtId="0" fontId="0" fillId="4" borderId="0" xfId="0" applyFill="1"/>
    <xf numFmtId="0" fontId="0" fillId="4" borderId="0" xfId="0"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8" fillId="4" borderId="12" xfId="0" applyFont="1" applyFill="1" applyBorder="1" applyAlignment="1">
      <alignment horizontal="centerContinuous"/>
    </xf>
    <xf numFmtId="0" fontId="0" fillId="4" borderId="13" xfId="0" applyFill="1" applyBorder="1" applyAlignment="1">
      <alignment horizontal="centerContinuous"/>
    </xf>
    <xf numFmtId="0" fontId="0" fillId="3" borderId="0" xfId="0" applyFill="1" applyBorder="1" applyAlignment="1">
      <alignment horizontal="centerContinuous"/>
    </xf>
    <xf numFmtId="0" fontId="6" fillId="4" borderId="0" xfId="0" applyFont="1" applyFill="1" applyBorder="1"/>
    <xf numFmtId="0" fontId="0" fillId="4" borderId="14" xfId="0" applyFill="1" applyBorder="1"/>
    <xf numFmtId="0" fontId="0" fillId="4" borderId="15" xfId="0" applyFill="1" applyBorder="1"/>
    <xf numFmtId="0" fontId="0" fillId="4" borderId="16" xfId="0" applyFill="1" applyBorder="1"/>
    <xf numFmtId="0" fontId="8" fillId="4"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xf>
    <xf numFmtId="9" fontId="0" fillId="0" borderId="1" xfId="0" applyNumberFormat="1" applyBorder="1" applyAlignment="1">
      <alignment horizontal="center"/>
    </xf>
    <xf numFmtId="0" fontId="12" fillId="0" borderId="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5" xfId="0" applyFont="1" applyBorder="1" applyAlignment="1">
      <alignment horizontal="center" vertical="center" wrapText="1"/>
    </xf>
    <xf numFmtId="0" fontId="15" fillId="0" borderId="0" xfId="0" applyFont="1" applyBorder="1" applyAlignment="1">
      <alignment vertical="center" wrapText="1"/>
    </xf>
    <xf numFmtId="0" fontId="0" fillId="0" borderId="0" xfId="0" quotePrefix="1"/>
    <xf numFmtId="0" fontId="4" fillId="5" borderId="0" xfId="0" applyFont="1" applyFill="1"/>
    <xf numFmtId="0" fontId="0" fillId="5" borderId="0" xfId="0" applyFill="1"/>
    <xf numFmtId="0" fontId="0" fillId="5" borderId="0" xfId="0" applyFill="1" applyAlignment="1">
      <alignment horizontal="center"/>
    </xf>
    <xf numFmtId="0" fontId="15" fillId="0" borderId="0" xfId="0" applyFont="1" applyFill="1" applyBorder="1" applyAlignment="1">
      <alignment vertical="center" wrapText="1"/>
    </xf>
    <xf numFmtId="0" fontId="1" fillId="0" borderId="0" xfId="0" applyFont="1" applyAlignment="1">
      <alignment horizontal="center"/>
    </xf>
    <xf numFmtId="0" fontId="0" fillId="0" borderId="0" xfId="0" applyAlignment="1">
      <alignment horizontal="center"/>
    </xf>
    <xf numFmtId="0" fontId="0" fillId="2" borderId="1" xfId="0" applyFont="1" applyFill="1" applyBorder="1"/>
    <xf numFmtId="0" fontId="18" fillId="0" borderId="0" xfId="0" applyFont="1" applyFill="1" applyBorder="1" applyAlignment="1">
      <alignment horizontal="center" vertical="center"/>
    </xf>
    <xf numFmtId="0" fontId="0" fillId="8" borderId="1" xfId="0" applyFill="1" applyBorder="1" applyAlignment="1">
      <alignment horizontal="center"/>
    </xf>
    <xf numFmtId="0" fontId="0" fillId="9" borderId="1" xfId="0" applyFill="1" applyBorder="1" applyAlignment="1">
      <alignment horizontal="center"/>
    </xf>
    <xf numFmtId="0" fontId="12" fillId="6" borderId="28"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9" xfId="0" applyFont="1" applyFill="1" applyBorder="1" applyAlignment="1">
      <alignment horizontal="center" vertical="center" wrapText="1"/>
    </xf>
    <xf numFmtId="49" fontId="18" fillId="6" borderId="20" xfId="0" applyNumberFormat="1" applyFont="1" applyFill="1" applyBorder="1" applyAlignment="1">
      <alignment horizontal="center"/>
    </xf>
    <xf numFmtId="0" fontId="0" fillId="6" borderId="32" xfId="0" applyFill="1" applyBorder="1" applyAlignment="1">
      <alignment horizontal="center"/>
    </xf>
    <xf numFmtId="0" fontId="0" fillId="6" borderId="27" xfId="0" applyFill="1" applyBorder="1" applyAlignment="1">
      <alignment horizontal="center"/>
    </xf>
    <xf numFmtId="0" fontId="0" fillId="6" borderId="18" xfId="0" applyFill="1" applyBorder="1" applyAlignment="1">
      <alignment horizontal="center"/>
    </xf>
    <xf numFmtId="0" fontId="0" fillId="6" borderId="1" xfId="0" applyFill="1" applyBorder="1" applyAlignment="1">
      <alignment horizontal="center"/>
    </xf>
    <xf numFmtId="0" fontId="1" fillId="8" borderId="29" xfId="0" applyFont="1" applyFill="1" applyBorder="1" applyAlignment="1">
      <alignment horizontal="center" vertical="center" wrapText="1"/>
    </xf>
    <xf numFmtId="0" fontId="0" fillId="8" borderId="21" xfId="0" applyFill="1" applyBorder="1"/>
    <xf numFmtId="0" fontId="0" fillId="0" borderId="38"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7" borderId="1" xfId="0" applyFill="1" applyBorder="1" applyAlignment="1">
      <alignment horizontal="center"/>
    </xf>
    <xf numFmtId="0" fontId="24" fillId="4" borderId="1" xfId="0" applyFont="1" applyFill="1" applyBorder="1" applyAlignment="1">
      <alignment horizontal="centerContinuous"/>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24" fillId="10" borderId="1" xfId="0" applyFont="1" applyFill="1" applyBorder="1" applyAlignment="1">
      <alignment horizontal="centerContinuous" vertical="center"/>
    </xf>
    <xf numFmtId="0" fontId="27" fillId="10"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0" fillId="6" borderId="41" xfId="0" applyFill="1" applyBorder="1" applyAlignment="1">
      <alignment horizontal="center"/>
    </xf>
    <xf numFmtId="166" fontId="0" fillId="9" borderId="21" xfId="2" applyNumberFormat="1" applyFont="1" applyFill="1" applyBorder="1" applyAlignment="1">
      <alignment horizontal="center"/>
    </xf>
    <xf numFmtId="166" fontId="0" fillId="0" borderId="18" xfId="2" applyNumberFormat="1" applyFont="1" applyBorder="1" applyAlignment="1">
      <alignment horizontal="center"/>
    </xf>
    <xf numFmtId="166" fontId="0" fillId="9" borderId="18" xfId="2" applyNumberFormat="1" applyFont="1" applyFill="1" applyBorder="1" applyAlignment="1">
      <alignment horizontal="center"/>
    </xf>
    <xf numFmtId="166" fontId="0" fillId="9" borderId="39" xfId="2" applyNumberFormat="1" applyFont="1" applyFill="1" applyBorder="1" applyAlignment="1">
      <alignment horizontal="center"/>
    </xf>
    <xf numFmtId="166" fontId="0" fillId="9" borderId="1" xfId="0" applyNumberFormat="1" applyFill="1" applyBorder="1" applyAlignment="1">
      <alignment horizontal="center"/>
    </xf>
    <xf numFmtId="0" fontId="0" fillId="0" borderId="41" xfId="0" applyFill="1" applyBorder="1" applyAlignment="1">
      <alignment horizontal="center"/>
    </xf>
    <xf numFmtId="0" fontId="0" fillId="6" borderId="8" xfId="0" applyFill="1" applyBorder="1" applyAlignment="1">
      <alignment horizontal="center"/>
    </xf>
    <xf numFmtId="0" fontId="0" fillId="0" borderId="27" xfId="0" applyFill="1" applyBorder="1" applyAlignment="1">
      <alignment horizontal="center"/>
    </xf>
    <xf numFmtId="49" fontId="18" fillId="0" borderId="20" xfId="0" applyNumberFormat="1" applyFont="1" applyFill="1" applyBorder="1" applyAlignment="1">
      <alignment horizontal="center"/>
    </xf>
    <xf numFmtId="0" fontId="12" fillId="0" borderId="19" xfId="0" applyFont="1" applyFill="1" applyBorder="1" applyAlignment="1">
      <alignment horizontal="center" vertical="center" wrapText="1"/>
    </xf>
    <xf numFmtId="0" fontId="0" fillId="0" borderId="18" xfId="0" applyFill="1" applyBorder="1" applyAlignment="1">
      <alignment horizontal="center"/>
    </xf>
    <xf numFmtId="14" fontId="0" fillId="0" borderId="0" xfId="0" applyNumberFormat="1"/>
    <xf numFmtId="9" fontId="0" fillId="0" borderId="0" xfId="0" applyNumberFormat="1" applyFill="1"/>
    <xf numFmtId="0" fontId="0" fillId="0" borderId="0" xfId="0" applyFill="1" applyAlignment="1">
      <alignment horizontal="center"/>
    </xf>
    <xf numFmtId="9" fontId="0" fillId="0" borderId="0" xfId="0" applyNumberFormat="1" applyFill="1" applyBorder="1"/>
    <xf numFmtId="17" fontId="16" fillId="0" borderId="0" xfId="0" applyNumberFormat="1" applyFont="1" applyFill="1" applyBorder="1"/>
    <xf numFmtId="165" fontId="16" fillId="0" borderId="0" xfId="1" applyNumberFormat="1" applyFont="1" applyFill="1" applyBorder="1"/>
    <xf numFmtId="0" fontId="17" fillId="0" borderId="0" xfId="0" applyNumberFormat="1" applyFont="1" applyFill="1" applyBorder="1"/>
    <xf numFmtId="2" fontId="17" fillId="0" borderId="0" xfId="0" applyNumberFormat="1" applyFont="1" applyFill="1" applyBorder="1"/>
    <xf numFmtId="166" fontId="0" fillId="0" borderId="0" xfId="0" applyNumberFormat="1" applyFill="1" applyBorder="1" applyAlignment="1">
      <alignment horizontal="center"/>
    </xf>
    <xf numFmtId="0" fontId="15" fillId="0" borderId="0" xfId="0" applyFont="1" applyFill="1" applyBorder="1"/>
    <xf numFmtId="0" fontId="0" fillId="0" borderId="0" xfId="0" applyFill="1" applyBorder="1" applyAlignment="1"/>
    <xf numFmtId="0" fontId="10" fillId="0" borderId="0" xfId="0" applyFont="1" applyFill="1" applyBorder="1" applyAlignment="1"/>
    <xf numFmtId="0" fontId="2" fillId="0" borderId="0" xfId="0" applyFont="1" applyFill="1" applyBorder="1" applyAlignment="1">
      <alignment horizontal="center"/>
    </xf>
    <xf numFmtId="167" fontId="28" fillId="9" borderId="1" xfId="0" applyNumberFormat="1" applyFont="1" applyFill="1" applyBorder="1" applyAlignment="1">
      <alignment horizontal="center"/>
    </xf>
    <xf numFmtId="0" fontId="0" fillId="0" borderId="0" xfId="0" applyNumberFormat="1" applyFill="1" applyBorder="1"/>
    <xf numFmtId="0" fontId="16" fillId="0" borderId="0" xfId="0" applyNumberFormat="1" applyFont="1" applyFill="1" applyBorder="1"/>
    <xf numFmtId="0" fontId="27" fillId="9" borderId="42" xfId="0" applyFont="1" applyFill="1" applyBorder="1" applyAlignment="1">
      <alignment horizontal="center"/>
    </xf>
    <xf numFmtId="0" fontId="0" fillId="9" borderId="42" xfId="0" applyFill="1" applyBorder="1" applyAlignment="1">
      <alignment horizontal="center"/>
    </xf>
    <xf numFmtId="0" fontId="1" fillId="0" borderId="5" xfId="0" applyFont="1" applyFill="1" applyBorder="1" applyAlignment="1">
      <alignment horizontal="center" vertical="center" wrapText="1"/>
    </xf>
    <xf numFmtId="10" fontId="0" fillId="0" borderId="0" xfId="0" applyNumberFormat="1"/>
    <xf numFmtId="165" fontId="0" fillId="8" borderId="24" xfId="1" applyNumberFormat="1" applyFont="1" applyFill="1" applyBorder="1" applyAlignment="1">
      <alignment horizontal="center"/>
    </xf>
    <xf numFmtId="166" fontId="0" fillId="0" borderId="18" xfId="2" applyNumberFormat="1" applyFont="1" applyFill="1" applyBorder="1" applyAlignment="1">
      <alignment horizontal="center"/>
    </xf>
    <xf numFmtId="10" fontId="0" fillId="0" borderId="44" xfId="0" applyNumberFormat="1" applyFill="1" applyBorder="1" applyAlignment="1">
      <alignment horizontal="center"/>
    </xf>
    <xf numFmtId="0" fontId="0" fillId="9" borderId="43" xfId="0" applyFill="1" applyBorder="1" applyAlignment="1">
      <alignment horizontal="center"/>
    </xf>
    <xf numFmtId="0" fontId="12" fillId="11" borderId="5" xfId="0" applyFont="1" applyFill="1" applyBorder="1" applyAlignment="1">
      <alignment horizontal="center" vertical="center" wrapText="1"/>
    </xf>
    <xf numFmtId="0" fontId="0" fillId="11" borderId="18" xfId="0" applyFill="1" applyBorder="1" applyAlignment="1">
      <alignment horizontal="center"/>
    </xf>
    <xf numFmtId="0" fontId="1" fillId="9" borderId="23" xfId="0" applyFont="1" applyFill="1" applyBorder="1" applyAlignment="1">
      <alignment horizontal="center" vertical="center" wrapText="1"/>
    </xf>
    <xf numFmtId="0" fontId="0" fillId="9" borderId="22" xfId="0" applyFill="1" applyBorder="1" applyAlignment="1">
      <alignment horizontal="center"/>
    </xf>
    <xf numFmtId="0" fontId="0" fillId="12" borderId="45" xfId="0" applyFont="1" applyFill="1" applyBorder="1"/>
    <xf numFmtId="0" fontId="0" fillId="0" borderId="45" xfId="0" applyFont="1" applyBorder="1"/>
    <xf numFmtId="0" fontId="0" fillId="6" borderId="44" xfId="0" applyFill="1" applyBorder="1" applyAlignment="1">
      <alignment horizontal="center"/>
    </xf>
    <xf numFmtId="0" fontId="24" fillId="4" borderId="9" xfId="0" applyFont="1" applyFill="1" applyBorder="1"/>
    <xf numFmtId="166" fontId="0" fillId="0" borderId="0" xfId="0" applyNumberFormat="1" applyFill="1"/>
    <xf numFmtId="0" fontId="24" fillId="10" borderId="1" xfId="0" applyFont="1" applyFill="1" applyBorder="1" applyAlignment="1">
      <alignment horizontal="center" vertical="center"/>
    </xf>
    <xf numFmtId="0" fontId="3" fillId="0" borderId="0" xfId="0" applyFont="1" applyFill="1"/>
    <xf numFmtId="0" fontId="0" fillId="0" borderId="0" xfId="0" quotePrefix="1" applyFont="1" applyFill="1"/>
    <xf numFmtId="0" fontId="0" fillId="0" borderId="0" xfId="0" applyFont="1" applyFill="1"/>
    <xf numFmtId="0" fontId="0" fillId="0" borderId="0" xfId="0" applyFont="1" applyFill="1" applyBorder="1"/>
    <xf numFmtId="0" fontId="1" fillId="0" borderId="0" xfId="0" applyFont="1" applyFill="1" applyBorder="1" applyAlignment="1">
      <alignment horizontal="center"/>
    </xf>
    <xf numFmtId="17" fontId="16" fillId="0" borderId="0" xfId="0" applyNumberFormat="1" applyFont="1" applyFill="1" applyBorder="1" applyAlignment="1">
      <alignment horizontal="center"/>
    </xf>
    <xf numFmtId="0" fontId="20" fillId="0" borderId="0" xfId="0" applyFont="1" applyFill="1" applyBorder="1" applyAlignment="1">
      <alignment horizontal="center"/>
    </xf>
    <xf numFmtId="165" fontId="16" fillId="0" borderId="0" xfId="1" applyNumberFormat="1" applyFont="1" applyFill="1" applyBorder="1" applyAlignment="1">
      <alignment horizontal="center"/>
    </xf>
    <xf numFmtId="9" fontId="0" fillId="0" borderId="0" xfId="0" applyNumberFormat="1" applyFill="1" applyBorder="1" applyAlignment="1">
      <alignment horizontal="center"/>
    </xf>
    <xf numFmtId="2" fontId="17" fillId="0" borderId="0" xfId="0" applyNumberFormat="1" applyFont="1" applyFill="1" applyBorder="1" applyAlignment="1">
      <alignment horizontal="center"/>
    </xf>
    <xf numFmtId="164" fontId="0" fillId="0" borderId="0" xfId="2" applyFont="1" applyFill="1" applyBorder="1"/>
    <xf numFmtId="0" fontId="1" fillId="0" borderId="0" xfId="0" applyFont="1" applyFill="1" applyBorder="1"/>
    <xf numFmtId="0" fontId="20" fillId="0" borderId="0" xfId="0" applyFont="1" applyFill="1" applyBorder="1" applyAlignment="1">
      <alignment horizontal="center" vertical="top"/>
    </xf>
    <xf numFmtId="0" fontId="15" fillId="0" borderId="0" xfId="0" applyFont="1" applyFill="1" applyBorder="1" applyAlignment="1">
      <alignment horizontal="center"/>
    </xf>
    <xf numFmtId="0" fontId="7" fillId="0" borderId="0" xfId="0" applyFont="1" applyFill="1"/>
    <xf numFmtId="0" fontId="11" fillId="0" borderId="0" xfId="0" applyFont="1" applyFill="1" applyBorder="1" applyAlignment="1">
      <alignment vertical="top"/>
    </xf>
    <xf numFmtId="0" fontId="11" fillId="0" borderId="0" xfId="0" applyFont="1" applyFill="1" applyAlignment="1">
      <alignment vertical="top"/>
    </xf>
    <xf numFmtId="0" fontId="11" fillId="0" borderId="0" xfId="0" applyFont="1" applyFill="1" applyAlignment="1">
      <alignment horizontal="center" vertical="top"/>
    </xf>
    <xf numFmtId="0" fontId="8" fillId="0" borderId="0" xfId="0" applyFont="1" applyFill="1"/>
    <xf numFmtId="0" fontId="10" fillId="0" borderId="0" xfId="0" applyFont="1" applyFill="1"/>
    <xf numFmtId="0" fontId="2" fillId="0" borderId="15" xfId="0" applyFont="1" applyFill="1" applyBorder="1" applyAlignment="1"/>
    <xf numFmtId="0" fontId="10" fillId="0" borderId="0" xfId="0" applyFont="1" applyFill="1" applyAlignment="1"/>
    <xf numFmtId="0" fontId="0" fillId="0" borderId="0" xfId="0" applyFont="1" applyFill="1" applyAlignment="1"/>
    <xf numFmtId="0" fontId="18" fillId="10" borderId="0" xfId="0" applyFont="1" applyFill="1"/>
    <xf numFmtId="0" fontId="0" fillId="10" borderId="0" xfId="0" applyFont="1" applyFill="1"/>
    <xf numFmtId="0" fontId="0" fillId="10" borderId="19" xfId="0" applyFont="1" applyFill="1" applyBorder="1"/>
    <xf numFmtId="0" fontId="0" fillId="10" borderId="20" xfId="0" applyFont="1" applyFill="1" applyBorder="1"/>
    <xf numFmtId="0" fontId="0" fillId="10" borderId="25" xfId="0" applyFont="1" applyFill="1" applyBorder="1" applyAlignment="1">
      <alignment horizontal="center" vertical="center"/>
    </xf>
    <xf numFmtId="0" fontId="20" fillId="10" borderId="2" xfId="0" applyFont="1" applyFill="1" applyBorder="1" applyAlignment="1">
      <alignment horizontal="left"/>
    </xf>
    <xf numFmtId="0" fontId="20" fillId="10" borderId="17" xfId="0" applyFont="1" applyFill="1" applyBorder="1" applyAlignment="1">
      <alignment horizontal="left"/>
    </xf>
    <xf numFmtId="0" fontId="20" fillId="10" borderId="3" xfId="0" applyFont="1" applyFill="1" applyBorder="1" applyAlignment="1">
      <alignment horizontal="left"/>
    </xf>
    <xf numFmtId="0" fontId="20" fillId="10" borderId="1" xfId="0" applyFont="1" applyFill="1" applyBorder="1" applyAlignment="1">
      <alignment horizontal="center"/>
    </xf>
    <xf numFmtId="0" fontId="12" fillId="10" borderId="2" xfId="0" applyFont="1" applyFill="1" applyBorder="1" applyAlignment="1">
      <alignment horizontal="left"/>
    </xf>
    <xf numFmtId="0" fontId="12" fillId="10" borderId="17" xfId="0" applyFont="1" applyFill="1" applyBorder="1" applyAlignment="1">
      <alignment horizontal="left"/>
    </xf>
    <xf numFmtId="0" fontId="12" fillId="10" borderId="3" xfId="0" applyFont="1" applyFill="1" applyBorder="1" applyAlignment="1">
      <alignment horizontal="left"/>
    </xf>
    <xf numFmtId="17" fontId="16" fillId="10" borderId="1" xfId="0" applyNumberFormat="1" applyFont="1" applyFill="1" applyBorder="1" applyAlignment="1">
      <alignment horizontal="center"/>
    </xf>
    <xf numFmtId="0" fontId="12" fillId="10" borderId="2" xfId="0" applyFont="1" applyFill="1" applyBorder="1" applyAlignment="1">
      <alignment horizontal="left" wrapText="1"/>
    </xf>
    <xf numFmtId="0" fontId="12" fillId="10" borderId="17" xfId="0" applyFont="1" applyFill="1" applyBorder="1" applyAlignment="1">
      <alignment horizontal="left" wrapText="1"/>
    </xf>
    <xf numFmtId="0" fontId="12" fillId="10" borderId="3" xfId="0" applyFont="1" applyFill="1" applyBorder="1" applyAlignment="1">
      <alignment horizontal="left" wrapText="1"/>
    </xf>
    <xf numFmtId="165" fontId="17" fillId="10" borderId="1" xfId="1" applyNumberFormat="1" applyFont="1" applyFill="1" applyBorder="1" applyAlignment="1">
      <alignment horizontal="center"/>
    </xf>
    <xf numFmtId="165" fontId="16" fillId="10" borderId="1" xfId="1" applyNumberFormat="1" applyFont="1" applyFill="1" applyBorder="1" applyAlignment="1">
      <alignment horizontal="center"/>
    </xf>
    <xf numFmtId="0" fontId="12" fillId="10" borderId="1" xfId="0" applyFont="1" applyFill="1" applyBorder="1" applyAlignment="1">
      <alignment horizontal="left"/>
    </xf>
    <xf numFmtId="0" fontId="17" fillId="10" borderId="1" xfId="0" applyNumberFormat="1" applyFont="1" applyFill="1" applyBorder="1" applyAlignment="1">
      <alignment horizontal="center"/>
    </xf>
    <xf numFmtId="2" fontId="17" fillId="10" borderId="1" xfId="0" applyNumberFormat="1" applyFont="1" applyFill="1" applyBorder="1" applyAlignment="1">
      <alignment horizontal="center"/>
    </xf>
    <xf numFmtId="0" fontId="5" fillId="10" borderId="1" xfId="0" applyFont="1" applyFill="1" applyBorder="1" applyAlignment="1">
      <alignment horizontal="center"/>
    </xf>
    <xf numFmtId="2" fontId="5" fillId="10" borderId="1" xfId="0" applyNumberFormat="1" applyFont="1" applyFill="1" applyBorder="1" applyAlignment="1">
      <alignment horizontal="center"/>
    </xf>
    <xf numFmtId="0" fontId="19" fillId="10" borderId="1" xfId="0" applyFont="1" applyFill="1" applyBorder="1"/>
    <xf numFmtId="0" fontId="0" fillId="10" borderId="1" xfId="0" applyFill="1" applyBorder="1"/>
    <xf numFmtId="0" fontId="19" fillId="10" borderId="1" xfId="0" applyFont="1" applyFill="1" applyBorder="1" applyAlignment="1"/>
    <xf numFmtId="0" fontId="0" fillId="10" borderId="1" xfId="0" applyFill="1" applyBorder="1" applyAlignment="1"/>
    <xf numFmtId="0" fontId="0" fillId="10" borderId="0" xfId="0" applyFont="1" applyFill="1" applyAlignment="1"/>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18" xfId="0" applyFill="1" applyBorder="1"/>
    <xf numFmtId="0" fontId="0" fillId="0" borderId="22" xfId="0" applyFill="1" applyBorder="1"/>
    <xf numFmtId="0" fontId="4" fillId="0" borderId="0" xfId="0" applyFont="1" applyFill="1" applyAlignment="1">
      <alignment horizontal="center" wrapText="1"/>
    </xf>
    <xf numFmtId="0" fontId="24" fillId="0" borderId="0" xfId="0" applyFont="1" applyFill="1"/>
    <xf numFmtId="0" fontId="0" fillId="0" borderId="0" xfId="0" applyFill="1" applyAlignment="1">
      <alignment horizontal="left" vertical="top" wrapText="1"/>
    </xf>
    <xf numFmtId="0" fontId="0" fillId="0" borderId="0" xfId="0" applyFill="1" applyAlignment="1">
      <alignment vertical="top"/>
    </xf>
    <xf numFmtId="0" fontId="0" fillId="0" borderId="0" xfId="0" quotePrefix="1" applyFill="1"/>
    <xf numFmtId="0" fontId="21" fillId="0" borderId="0" xfId="0" applyFont="1" applyFill="1" applyAlignment="1">
      <alignment horizontal="centerContinuous"/>
    </xf>
    <xf numFmtId="0" fontId="21" fillId="0" borderId="0" xfId="0" applyFont="1" applyFill="1" applyBorder="1" applyAlignment="1">
      <alignment horizontal="centerContinuous"/>
    </xf>
    <xf numFmtId="0" fontId="22" fillId="0" borderId="0" xfId="0" applyFont="1" applyFill="1" applyAlignment="1">
      <alignment horizontal="centerContinuous"/>
    </xf>
    <xf numFmtId="0" fontId="1" fillId="0" borderId="0" xfId="0" applyFont="1" applyFill="1" applyBorder="1" applyAlignment="1">
      <alignment vertical="center" wrapText="1"/>
    </xf>
    <xf numFmtId="0" fontId="0" fillId="0" borderId="0" xfId="0" applyFont="1" applyFill="1" applyBorder="1" applyAlignment="1">
      <alignment horizontal="center"/>
    </xf>
    <xf numFmtId="14" fontId="0" fillId="0" borderId="0" xfId="0" applyNumberFormat="1" applyFill="1"/>
    <xf numFmtId="0" fontId="23" fillId="0" borderId="0" xfId="0" applyFont="1" applyFill="1" applyBorder="1" applyAlignment="1">
      <alignment horizontal="center" vertical="center"/>
    </xf>
    <xf numFmtId="0" fontId="23" fillId="0" borderId="0" xfId="0" quotePrefix="1" applyFont="1" applyFill="1" applyBorder="1" applyAlignment="1">
      <alignment horizontal="center" vertical="center"/>
    </xf>
    <xf numFmtId="0" fontId="23" fillId="0" borderId="0" xfId="0" applyFont="1" applyFill="1" applyBorder="1" applyAlignment="1">
      <alignment horizontal="center"/>
    </xf>
    <xf numFmtId="0" fontId="4" fillId="0" borderId="0" xfId="0" applyFont="1" applyFill="1" applyBorder="1" applyAlignment="1">
      <alignment horizontal="centerContinuous" vertical="center"/>
    </xf>
    <xf numFmtId="0" fontId="23" fillId="0" borderId="0" xfId="0" quotePrefix="1" applyFont="1" applyFill="1" applyBorder="1" applyAlignment="1">
      <alignment horizontal="centerContinuous" vertical="center"/>
    </xf>
    <xf numFmtId="0" fontId="20" fillId="10" borderId="1" xfId="0" applyFont="1" applyFill="1" applyBorder="1" applyAlignment="1">
      <alignment vertical="top"/>
    </xf>
    <xf numFmtId="0" fontId="20" fillId="10" borderId="1" xfId="0" applyFont="1" applyFill="1" applyBorder="1" applyAlignment="1">
      <alignment horizontal="center" vertical="top"/>
    </xf>
    <xf numFmtId="9" fontId="0" fillId="0" borderId="0" xfId="0" quotePrefix="1" applyNumberFormat="1" applyFill="1"/>
    <xf numFmtId="0" fontId="12" fillId="0" borderId="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0" fillId="0" borderId="21" xfId="0" applyFill="1" applyBorder="1"/>
    <xf numFmtId="14" fontId="0" fillId="0" borderId="18" xfId="0" applyNumberFormat="1" applyFill="1" applyBorder="1"/>
    <xf numFmtId="14" fontId="0" fillId="0" borderId="26" xfId="0" applyNumberFormat="1" applyFill="1" applyBorder="1"/>
    <xf numFmtId="0" fontId="12" fillId="0" borderId="23" xfId="0" applyFont="1" applyFill="1" applyBorder="1" applyAlignment="1">
      <alignment horizontal="center" vertical="center" wrapText="1"/>
    </xf>
    <xf numFmtId="14" fontId="0" fillId="0" borderId="22" xfId="0" applyNumberFormat="1" applyFill="1" applyBorder="1"/>
    <xf numFmtId="166" fontId="16" fillId="0" borderId="0" xfId="0" applyNumberFormat="1" applyFont="1" applyFill="1" applyBorder="1"/>
    <xf numFmtId="2" fontId="16" fillId="0" borderId="0" xfId="0" applyNumberFormat="1" applyFont="1" applyFill="1" applyBorder="1"/>
    <xf numFmtId="0" fontId="12" fillId="0" borderId="49" xfId="0" applyFont="1" applyFill="1" applyBorder="1" applyAlignment="1">
      <alignment horizontal="center" vertical="center" wrapText="1"/>
    </xf>
    <xf numFmtId="0" fontId="0" fillId="0" borderId="26" xfId="0" applyFill="1" applyBorder="1"/>
    <xf numFmtId="0" fontId="12" fillId="0" borderId="28" xfId="0" applyFont="1" applyBorder="1" applyAlignment="1">
      <alignment horizontal="center" vertical="center" wrapText="1"/>
    </xf>
    <xf numFmtId="0" fontId="0" fillId="0" borderId="27" xfId="0" applyBorder="1" applyAlignment="1">
      <alignment horizontal="center"/>
    </xf>
    <xf numFmtId="0" fontId="19" fillId="8" borderId="50"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0" fillId="8" borderId="6" xfId="0" applyFill="1" applyBorder="1" applyAlignment="1">
      <alignment horizontal="center"/>
    </xf>
    <xf numFmtId="9" fontId="0" fillId="9" borderId="7" xfId="0" applyNumberFormat="1" applyFill="1" applyBorder="1" applyAlignment="1">
      <alignment horizontal="center"/>
    </xf>
    <xf numFmtId="0" fontId="6" fillId="0" borderId="0" xfId="0" applyFont="1" applyFill="1"/>
    <xf numFmtId="0" fontId="31" fillId="0" borderId="15" xfId="0" applyFont="1" applyFill="1" applyBorder="1" applyAlignment="1"/>
    <xf numFmtId="0" fontId="12" fillId="9" borderId="28" xfId="0" applyFont="1" applyFill="1" applyBorder="1" applyAlignment="1">
      <alignment horizontal="center" vertical="center" wrapText="1"/>
    </xf>
    <xf numFmtId="0" fontId="0" fillId="9" borderId="46" xfId="0" applyFont="1" applyFill="1" applyBorder="1" applyAlignment="1">
      <alignment horizontal="center"/>
    </xf>
    <xf numFmtId="0" fontId="1" fillId="9" borderId="28" xfId="0" applyFont="1" applyFill="1" applyBorder="1" applyAlignment="1">
      <alignment horizontal="center" vertical="center" wrapText="1"/>
    </xf>
    <xf numFmtId="0" fontId="0" fillId="9" borderId="47" xfId="0" applyFont="1" applyFill="1" applyBorder="1" applyAlignment="1">
      <alignment horizontal="center"/>
    </xf>
    <xf numFmtId="14" fontId="2" fillId="13" borderId="1" xfId="0" quotePrefix="1" applyNumberFormat="1" applyFont="1" applyFill="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1" xfId="0" quotePrefix="1" applyFont="1" applyFill="1" applyBorder="1" applyAlignment="1">
      <alignment horizontal="center"/>
    </xf>
    <xf numFmtId="166" fontId="28" fillId="9" borderId="1" xfId="0" applyNumberFormat="1" applyFont="1" applyFill="1" applyBorder="1" applyAlignment="1">
      <alignment horizontal="center" vertical="center"/>
    </xf>
    <xf numFmtId="166" fontId="28" fillId="9" borderId="1" xfId="0" applyNumberFormat="1" applyFont="1" applyFill="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vertical="top" wrapText="1"/>
    </xf>
    <xf numFmtId="0" fontId="28" fillId="2" borderId="1" xfId="0" applyFont="1" applyFill="1" applyBorder="1" applyAlignment="1">
      <alignment wrapText="1"/>
    </xf>
    <xf numFmtId="0" fontId="28" fillId="2" borderId="1" xfId="0" applyFont="1" applyFill="1" applyBorder="1"/>
    <xf numFmtId="0" fontId="28" fillId="2" borderId="1" xfId="0" applyFont="1" applyFill="1" applyBorder="1" applyAlignment="1">
      <alignment vertical="center"/>
    </xf>
    <xf numFmtId="0" fontId="28" fillId="2" borderId="1" xfId="0" applyFont="1" applyFill="1" applyBorder="1" applyAlignment="1">
      <alignment horizontal="left" vertical="center"/>
    </xf>
    <xf numFmtId="0" fontId="26" fillId="3" borderId="0" xfId="0" applyFont="1" applyFill="1" applyBorder="1" applyAlignment="1">
      <alignment horizontal="centerContinuous"/>
    </xf>
    <xf numFmtId="0" fontId="2" fillId="2" borderId="1" xfId="0" applyFont="1" applyFill="1" applyBorder="1"/>
    <xf numFmtId="0" fontId="28" fillId="13" borderId="1" xfId="0" applyFont="1" applyFill="1" applyBorder="1" applyAlignment="1">
      <alignment horizontal="center"/>
    </xf>
    <xf numFmtId="14" fontId="28" fillId="0" borderId="1" xfId="0" applyNumberFormat="1" applyFont="1" applyFill="1" applyBorder="1" applyAlignment="1">
      <alignment horizontal="center"/>
    </xf>
    <xf numFmtId="166" fontId="2" fillId="9" borderId="1" xfId="0" applyNumberFormat="1" applyFont="1" applyFill="1" applyBorder="1" applyAlignment="1">
      <alignment horizontal="center"/>
    </xf>
    <xf numFmtId="0" fontId="28" fillId="8" borderId="1" xfId="0" applyFont="1" applyFill="1" applyBorder="1" applyAlignment="1">
      <alignment horizontal="center" vertical="center"/>
    </xf>
    <xf numFmtId="0" fontId="28" fillId="4" borderId="1" xfId="0" applyFont="1" applyFill="1" applyBorder="1"/>
    <xf numFmtId="0" fontId="28" fillId="0" borderId="0" xfId="0" applyFont="1" applyFill="1"/>
    <xf numFmtId="0" fontId="34" fillId="4" borderId="0" xfId="0" applyFont="1" applyFill="1" applyBorder="1"/>
    <xf numFmtId="0" fontId="23" fillId="4" borderId="0" xfId="0" applyFont="1" applyFill="1" applyBorder="1"/>
    <xf numFmtId="0" fontId="35" fillId="4" borderId="0" xfId="0" applyFont="1" applyFill="1" applyBorder="1"/>
    <xf numFmtId="0" fontId="28" fillId="4" borderId="1" xfId="0" applyFont="1" applyFill="1" applyBorder="1" applyAlignment="1">
      <alignment horizontal="center" vertical="center"/>
    </xf>
    <xf numFmtId="14" fontId="0" fillId="10" borderId="0" xfId="0" applyNumberFormat="1" applyFont="1" applyFill="1"/>
    <xf numFmtId="0" fontId="30" fillId="4" borderId="0" xfId="0" quotePrefix="1" applyFont="1" applyFill="1" applyBorder="1" applyAlignment="1">
      <alignment horizontal="center" vertical="center"/>
    </xf>
    <xf numFmtId="0" fontId="0" fillId="4" borderId="12" xfId="0" applyFill="1" applyBorder="1" applyAlignment="1">
      <alignment horizontal="left" vertical="top" wrapText="1"/>
    </xf>
    <xf numFmtId="0" fontId="0" fillId="4" borderId="0"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1" fillId="3" borderId="1" xfId="0" applyFont="1" applyFill="1" applyBorder="1" applyAlignment="1">
      <alignment horizontal="center" vertical="center" wrapText="1"/>
    </xf>
    <xf numFmtId="0" fontId="4" fillId="4" borderId="12" xfId="0" applyFont="1" applyFill="1" applyBorder="1" applyAlignment="1">
      <alignment horizontal="center" wrapText="1"/>
    </xf>
    <xf numFmtId="0" fontId="4" fillId="4" borderId="0" xfId="0" applyFont="1" applyFill="1" applyBorder="1" applyAlignment="1">
      <alignment horizontal="center" wrapText="1"/>
    </xf>
    <xf numFmtId="0" fontId="4" fillId="4" borderId="13" xfId="0" applyFont="1" applyFill="1" applyBorder="1" applyAlignment="1">
      <alignment horizontal="center" wrapText="1"/>
    </xf>
    <xf numFmtId="0" fontId="24" fillId="4" borderId="0" xfId="0" applyFont="1" applyFill="1" applyBorder="1" applyAlignment="1">
      <alignment horizontal="center" vertical="center"/>
    </xf>
    <xf numFmtId="0" fontId="24" fillId="4" borderId="0" xfId="0" applyFont="1" applyFill="1" applyBorder="1" applyAlignment="1">
      <alignment horizontal="center" wrapText="1"/>
    </xf>
    <xf numFmtId="49" fontId="2" fillId="0" borderId="20" xfId="0" applyNumberFormat="1" applyFont="1" applyBorder="1" applyAlignment="1">
      <alignment horizontal="center"/>
    </xf>
    <xf numFmtId="49" fontId="2" fillId="0" borderId="25" xfId="0" applyNumberFormat="1" applyFont="1" applyBorder="1" applyAlignment="1">
      <alignment horizontal="center"/>
    </xf>
    <xf numFmtId="0" fontId="1" fillId="10" borderId="2" xfId="0" applyFont="1" applyFill="1" applyBorder="1" applyAlignment="1">
      <alignment horizontal="center"/>
    </xf>
    <xf numFmtId="0" fontId="1" fillId="10" borderId="17" xfId="0" applyFont="1" applyFill="1" applyBorder="1" applyAlignment="1">
      <alignment horizontal="center"/>
    </xf>
    <xf numFmtId="0" fontId="1" fillId="10" borderId="3" xfId="0" applyFont="1" applyFill="1" applyBorder="1" applyAlignment="1">
      <alignment horizontal="center"/>
    </xf>
    <xf numFmtId="0" fontId="18" fillId="10" borderId="1" xfId="0" applyFont="1" applyFill="1" applyBorder="1" applyAlignment="1">
      <alignment horizontal="center"/>
    </xf>
    <xf numFmtId="0" fontId="0" fillId="10" borderId="1" xfId="0" applyFill="1" applyBorder="1" applyAlignment="1">
      <alignment horizontal="center"/>
    </xf>
    <xf numFmtId="49" fontId="2" fillId="0" borderId="19" xfId="0" applyNumberFormat="1" applyFont="1" applyBorder="1" applyAlignment="1">
      <alignment horizontal="center"/>
    </xf>
    <xf numFmtId="49" fontId="2" fillId="0" borderId="36" xfId="0" applyNumberFormat="1" applyFont="1" applyBorder="1" applyAlignment="1">
      <alignment horizontal="center"/>
    </xf>
    <xf numFmtId="49" fontId="2" fillId="0" borderId="40" xfId="0" applyNumberFormat="1" applyFont="1" applyBorder="1" applyAlignment="1">
      <alignment horizontal="center"/>
    </xf>
    <xf numFmtId="0" fontId="12" fillId="10" borderId="2" xfId="0" applyFont="1" applyFill="1" applyBorder="1" applyAlignment="1">
      <alignment horizontal="left" wrapText="1"/>
    </xf>
    <xf numFmtId="0" fontId="12" fillId="10" borderId="17" xfId="0" applyFont="1" applyFill="1" applyBorder="1" applyAlignment="1">
      <alignment horizontal="left" wrapText="1"/>
    </xf>
    <xf numFmtId="0" fontId="12" fillId="10" borderId="3" xfId="0" applyFont="1" applyFill="1" applyBorder="1" applyAlignment="1">
      <alignment horizontal="left" wrapText="1"/>
    </xf>
    <xf numFmtId="49" fontId="26" fillId="0" borderId="33" xfId="0" applyNumberFormat="1" applyFont="1" applyFill="1" applyBorder="1" applyAlignment="1">
      <alignment horizontal="center"/>
    </xf>
    <xf numFmtId="49" fontId="26" fillId="0" borderId="34" xfId="0" applyNumberFormat="1" applyFont="1" applyFill="1" applyBorder="1" applyAlignment="1">
      <alignment horizontal="center"/>
    </xf>
    <xf numFmtId="49" fontId="26" fillId="0" borderId="35" xfId="0" applyNumberFormat="1"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23" xfId="0" applyFont="1" applyFill="1" applyBorder="1" applyAlignment="1">
      <alignment horizontal="center"/>
    </xf>
    <xf numFmtId="0" fontId="18" fillId="10" borderId="2" xfId="0" applyFont="1" applyFill="1" applyBorder="1" applyAlignment="1">
      <alignment horizontal="center"/>
    </xf>
    <xf numFmtId="0" fontId="18" fillId="10" borderId="17" xfId="0" applyFont="1" applyFill="1" applyBorder="1" applyAlignment="1">
      <alignment horizontal="center"/>
    </xf>
    <xf numFmtId="0" fontId="0" fillId="10" borderId="2" xfId="0" applyFill="1" applyBorder="1" applyAlignment="1">
      <alignment horizontal="center"/>
    </xf>
    <xf numFmtId="0" fontId="0" fillId="10" borderId="17" xfId="0" applyFill="1" applyBorder="1" applyAlignment="1">
      <alignment horizontal="center"/>
    </xf>
    <xf numFmtId="0" fontId="3" fillId="4" borderId="52" xfId="0" applyFont="1" applyFill="1" applyBorder="1" applyAlignment="1">
      <alignment horizontal="left" vertical="top" wrapText="1"/>
    </xf>
  </cellXfs>
  <cellStyles count="3">
    <cellStyle name="Milliers" xfId="2" builtinId="3"/>
    <cellStyle name="Normal" xfId="0" builtinId="0"/>
    <cellStyle name="Pourcentage" xfId="1" builtinId="5"/>
  </cellStyles>
  <dxfs count="14">
    <dxf>
      <fill>
        <patternFill>
          <bgColor theme="0" tint="-0.499984740745262"/>
        </patternFill>
      </fill>
    </dxf>
    <dxf>
      <fill>
        <patternFill>
          <bgColor theme="0" tint="-0.499984740745262"/>
        </patternFill>
      </fill>
    </dxf>
    <dxf>
      <font>
        <color theme="1"/>
      </font>
      <fill>
        <patternFill>
          <bgColor theme="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patternFill>
      </fill>
    </dxf>
    <dxf>
      <fill>
        <patternFill>
          <bgColor theme="0" tint="-0.499984740745262"/>
        </patternFill>
      </fill>
    </dxf>
    <dxf>
      <font>
        <color theme="1"/>
      </font>
      <fill>
        <patternFill>
          <bgColor theme="1"/>
        </patternFill>
      </fill>
    </dxf>
    <dxf>
      <fill>
        <patternFill>
          <bgColor theme="0" tint="-0.499984740745262"/>
        </patternFill>
      </fill>
    </dxf>
    <dxf>
      <font>
        <color rgb="FF00B050"/>
      </font>
      <fill>
        <patternFill>
          <fgColor theme="0"/>
          <bgColor rgb="FF92D050"/>
        </patternFill>
      </fill>
    </dxf>
    <dxf>
      <font>
        <color theme="5" tint="0.79998168889431442"/>
      </font>
      <fill>
        <patternFill>
          <bgColor theme="5"/>
        </patternFill>
      </fill>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1932719</xdr:colOff>
      <xdr:row>0</xdr:row>
      <xdr:rowOff>0</xdr:rowOff>
    </xdr:from>
    <xdr:to>
      <xdr:col>5</xdr:col>
      <xdr:colOff>3239887</xdr:colOff>
      <xdr:row>5</xdr:row>
      <xdr:rowOff>418219</xdr:rowOff>
    </xdr:to>
    <xdr:pic>
      <xdr:nvPicPr>
        <xdr:cNvPr id="6" name="Image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335005" y="0"/>
          <a:ext cx="1307168" cy="1561219"/>
        </a:xfrm>
        <a:prstGeom prst="rect">
          <a:avLst/>
        </a:prstGeom>
      </xdr:spPr>
    </xdr:pic>
    <xdr:clientData/>
  </xdr:twoCellAnchor>
  <xdr:twoCellAnchor editAs="oneCell">
    <xdr:from>
      <xdr:col>4</xdr:col>
      <xdr:colOff>1881954</xdr:colOff>
      <xdr:row>0</xdr:row>
      <xdr:rowOff>0</xdr:rowOff>
    </xdr:from>
    <xdr:to>
      <xdr:col>4</xdr:col>
      <xdr:colOff>3854550</xdr:colOff>
      <xdr:row>6</xdr:row>
      <xdr:rowOff>41541</xdr:rowOff>
    </xdr:to>
    <xdr:pic>
      <xdr:nvPicPr>
        <xdr:cNvPr id="8" name="Image 7" descr="Q:\DIREEPS\DO_NATIONAUX\DGEC\CHEQUE_ENERGIE\RESIDENCES_SOCIALES\FORMULAIRES\LOGOS\MIN_Transition_Ecologique_CMJN.jpg">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929954" y="0"/>
          <a:ext cx="1972596" cy="1375041"/>
        </a:xfrm>
        <a:prstGeom prst="rect">
          <a:avLst/>
        </a:prstGeom>
        <a:noFill/>
        <a:ln w="5715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ina.leger\AppData\Local\Temp\ASP_trame_EXCEL_BTG_ii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ina.leger\AppData\Local\Temp\ASP_trame_EXCEL_BTG_iii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REEPS\DO_NATIONAUX\DGE\INDUSTRIE_DU_FUTUR\GESTION_ANIMATION_DR\01_ORGANISATION\RACI\RACI_AIDES_INV_DGE_DGEC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S"/>
      <sheetName val="Données - expl. chauf. gaz ii"/>
      <sheetName val="Données"/>
      <sheetName val="ASP_trame_EXCEL_BTG_ii_V2"/>
    </sheetNames>
    <sheetDataSet>
      <sheetData sheetId="0">
        <row r="42">
          <cell r="F42" t="str">
            <v>01/11/2021-&gt;28/02/2022</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S"/>
      <sheetName val="Données - gestion. chal. iii"/>
      <sheetName val="Données"/>
      <sheetName val="ASP_trame_EXCEL_BTG_iii_V2"/>
    </sheetNames>
    <sheetDataSet>
      <sheetData sheetId="0">
        <row r="42">
          <cell r="F42" t="str">
            <v>01/11/2021-&gt;28/02/2022</v>
          </cell>
        </row>
      </sheetData>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ACTION_IND_FUT"/>
      <sheetName val="INDFUT"/>
      <sheetName val="DECARBO"/>
      <sheetName val="BORNES"/>
    </sheetNames>
    <sheetDataSet>
      <sheetData sheetId="0"/>
      <sheetData sheetId="1">
        <row r="4">
          <cell r="A4" t="str">
            <v>R</v>
          </cell>
        </row>
        <row r="5">
          <cell r="A5" t="str">
            <v>C</v>
          </cell>
        </row>
        <row r="6">
          <cell r="A6" t="str">
            <v>I</v>
          </cell>
        </row>
      </sheetData>
      <sheetData sheetId="2"/>
      <sheetData sheetId="3"/>
    </sheetDataSet>
  </externalBook>
</externalLink>
</file>

<file path=xl/tables/table1.xml><?xml version="1.0" encoding="utf-8"?>
<table xmlns="http://schemas.openxmlformats.org/spreadsheetml/2006/main" id="1" name="donnees" displayName="donnees" ref="A1:L14" totalsRowShown="0" headerRowDxfId="13">
  <autoFilter ref="A1:L14"/>
  <tableColumns count="12">
    <tableColumn id="1" name="Demandeur"/>
    <tableColumn id="2" name="TVA"/>
    <tableColumn id="3" name="Période de facturation"/>
    <tableColumn id="4" name="Modalités de fixation du prix de la chaleur"/>
    <tableColumn id="5" name="Colonne1"/>
    <tableColumn id="6" name="Clients article 2"/>
    <tableColumn id="7" name="clients article 10"/>
    <tableColumn id="8" name="Type de versement" dataDxfId="12"/>
    <tableColumn id="9" name="Valeur du "/>
    <tableColumn id="10" name="Prix du gaz au MWh au 31/10/2021 avec et sans acheminement"/>
    <tableColumn id="11" name="Dates guichet"/>
    <tableColumn id="13" name="Type de client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3"/>
  <sheetViews>
    <sheetView tabSelected="1" zoomScale="85" zoomScaleNormal="85" workbookViewId="0">
      <selection activeCell="J45" sqref="J45"/>
    </sheetView>
  </sheetViews>
  <sheetFormatPr baseColWidth="10" defaultColWidth="11.42578125" defaultRowHeight="15" x14ac:dyDescent="0.25"/>
  <cols>
    <col min="5" max="5" width="77.5703125" customWidth="1"/>
    <col min="6" max="6" width="81.5703125" customWidth="1"/>
    <col min="7" max="7" width="16.28515625" customWidth="1"/>
    <col min="9" max="9" width="19.140625" customWidth="1"/>
    <col min="10" max="10" width="68.7109375" customWidth="1"/>
    <col min="11" max="11" width="30.28515625" customWidth="1"/>
    <col min="12" max="12" width="57.42578125" customWidth="1"/>
    <col min="13" max="13" width="39" customWidth="1"/>
    <col min="14" max="14" width="21.5703125" customWidth="1"/>
    <col min="15" max="15" width="38.42578125" customWidth="1"/>
    <col min="16" max="16" width="36.42578125" customWidth="1"/>
    <col min="17" max="17" width="32" customWidth="1"/>
  </cols>
  <sheetData>
    <row r="1" spans="1:21" s="17" customFormat="1" ht="21" x14ac:dyDescent="0.35">
      <c r="A1" s="198" t="s">
        <v>178</v>
      </c>
      <c r="D1" s="3"/>
      <c r="E1" s="4"/>
      <c r="F1" s="4"/>
      <c r="G1" s="5"/>
      <c r="J1" s="159"/>
      <c r="T1"/>
      <c r="U1"/>
    </row>
    <row r="2" spans="1:21" s="17" customFormat="1" x14ac:dyDescent="0.25">
      <c r="D2" s="6"/>
      <c r="E2" s="2"/>
      <c r="F2" s="2"/>
      <c r="G2" s="7"/>
      <c r="T2"/>
      <c r="U2"/>
    </row>
    <row r="3" spans="1:21" s="17" customFormat="1" ht="16.5" customHeight="1" x14ac:dyDescent="0.25">
      <c r="D3" s="6"/>
      <c r="E3" s="2"/>
      <c r="F3" s="2"/>
      <c r="G3" s="7"/>
      <c r="J3" s="160"/>
      <c r="K3" s="160"/>
      <c r="L3" s="160"/>
      <c r="T3"/>
      <c r="U3"/>
    </row>
    <row r="4" spans="1:21" s="17" customFormat="1" ht="15.75" thickBot="1" x14ac:dyDescent="0.3">
      <c r="D4" s="6"/>
      <c r="E4" s="2"/>
      <c r="F4" s="2"/>
      <c r="G4" s="7"/>
      <c r="T4"/>
      <c r="U4"/>
    </row>
    <row r="5" spans="1:21" s="17" customFormat="1" ht="21" x14ac:dyDescent="0.35">
      <c r="D5" s="6"/>
      <c r="E5" s="2"/>
      <c r="F5" s="2"/>
      <c r="G5" s="7"/>
      <c r="I5" s="100" t="s">
        <v>136</v>
      </c>
      <c r="J5" s="4"/>
      <c r="K5" s="4"/>
      <c r="L5" s="4"/>
      <c r="M5" s="4"/>
      <c r="N5" s="5"/>
      <c r="U5"/>
    </row>
    <row r="6" spans="1:21" s="17" customFormat="1" ht="16.5" customHeight="1" x14ac:dyDescent="0.25">
      <c r="D6" s="6"/>
      <c r="E6" s="2"/>
      <c r="F6" s="2"/>
      <c r="G6" s="7"/>
      <c r="I6" s="231" t="s">
        <v>177</v>
      </c>
      <c r="J6" s="232"/>
      <c r="K6" s="232"/>
      <c r="L6" s="232"/>
      <c r="M6" s="232"/>
      <c r="N6" s="233"/>
      <c r="U6"/>
    </row>
    <row r="7" spans="1:21" s="17" customFormat="1" ht="76.5" customHeight="1" x14ac:dyDescent="0.4">
      <c r="D7" s="238" t="s">
        <v>160</v>
      </c>
      <c r="E7" s="239"/>
      <c r="F7" s="239"/>
      <c r="G7" s="240"/>
      <c r="H7" s="158"/>
      <c r="I7" s="231" t="s">
        <v>200</v>
      </c>
      <c r="J7" s="232"/>
      <c r="K7" s="232"/>
      <c r="L7" s="232"/>
      <c r="M7" s="232"/>
      <c r="N7" s="233"/>
      <c r="U7"/>
    </row>
    <row r="8" spans="1:21" s="17" customFormat="1" ht="49.5" customHeight="1" thickBot="1" x14ac:dyDescent="0.3">
      <c r="D8" s="6"/>
      <c r="E8" s="2"/>
      <c r="F8" s="2"/>
      <c r="G8" s="7"/>
      <c r="I8" s="234" t="s">
        <v>179</v>
      </c>
      <c r="J8" s="235"/>
      <c r="K8" s="235"/>
      <c r="L8" s="235"/>
      <c r="M8" s="235"/>
      <c r="N8" s="236"/>
      <c r="U8"/>
    </row>
    <row r="9" spans="1:21" s="17" customFormat="1" ht="45.75" customHeight="1" x14ac:dyDescent="0.3">
      <c r="D9" s="8"/>
      <c r="E9" s="241" t="s">
        <v>23</v>
      </c>
      <c r="F9" s="241"/>
      <c r="G9" s="9"/>
      <c r="I9" s="212"/>
      <c r="J9" s="212"/>
      <c r="K9" s="212"/>
      <c r="L9" s="212"/>
      <c r="M9" s="212"/>
      <c r="N9" s="211"/>
      <c r="O9" s="160"/>
      <c r="U9"/>
    </row>
    <row r="10" spans="1:21" s="17" customFormat="1" ht="18.75" x14ac:dyDescent="0.3">
      <c r="D10" s="8"/>
      <c r="E10" s="15"/>
      <c r="F10" s="15"/>
      <c r="G10" s="9"/>
    </row>
    <row r="11" spans="1:21" s="17" customFormat="1" ht="84" customHeight="1" x14ac:dyDescent="0.35">
      <c r="D11" s="6"/>
      <c r="E11" s="242" t="s">
        <v>180</v>
      </c>
      <c r="F11" s="242"/>
      <c r="G11" s="7"/>
      <c r="I11" s="161"/>
      <c r="J11" s="162"/>
      <c r="K11" s="162"/>
    </row>
    <row r="12" spans="1:21" s="17" customFormat="1" x14ac:dyDescent="0.25">
      <c r="D12" s="6"/>
      <c r="E12" s="2"/>
      <c r="F12" s="2"/>
      <c r="G12" s="7"/>
    </row>
    <row r="13" spans="1:21" s="17" customFormat="1" x14ac:dyDescent="0.25">
      <c r="D13" s="6"/>
      <c r="E13" s="2"/>
      <c r="F13" s="2"/>
      <c r="G13" s="7"/>
    </row>
    <row r="14" spans="1:21" s="17" customFormat="1" ht="28.5" x14ac:dyDescent="0.45">
      <c r="D14" s="6"/>
      <c r="E14" s="217" t="s">
        <v>20</v>
      </c>
      <c r="F14" s="10"/>
      <c r="G14" s="7"/>
      <c r="I14" s="163" t="s">
        <v>98</v>
      </c>
      <c r="J14" s="164"/>
      <c r="K14" s="164"/>
      <c r="L14" s="165"/>
      <c r="M14" s="165"/>
      <c r="N14" s="165"/>
      <c r="O14" s="165"/>
      <c r="P14" s="165"/>
    </row>
    <row r="15" spans="1:21" s="17" customFormat="1" ht="30.75" customHeight="1" x14ac:dyDescent="0.25">
      <c r="D15" s="6"/>
      <c r="E15" s="2"/>
      <c r="F15" s="2"/>
      <c r="G15" s="7"/>
      <c r="J15" s="32"/>
      <c r="K15" s="206" t="s">
        <v>173</v>
      </c>
      <c r="L15" s="205" t="s">
        <v>176</v>
      </c>
      <c r="M15" s="205" t="s">
        <v>67</v>
      </c>
      <c r="N15"/>
      <c r="O15"/>
      <c r="P15"/>
    </row>
    <row r="16" spans="1:21" s="17" customFormat="1" ht="15.75" customHeight="1" x14ac:dyDescent="0.3">
      <c r="D16" s="6"/>
      <c r="E16" s="213" t="s">
        <v>192</v>
      </c>
      <c r="F16" s="223"/>
      <c r="G16" s="7"/>
      <c r="I16" s="237" t="s">
        <v>89</v>
      </c>
      <c r="J16" s="31" t="str">
        <f>Données!F2</f>
        <v>Organisme d'habitation à loyer modéré</v>
      </c>
      <c r="K16" s="207" t="str">
        <f ca="1">IFERROR(COUNTIF(INDIRECT($F$43&amp;"!$A$13:A5000"),J16),"REMPLIR LA CASE TYPE DE DEMANDEUR")</f>
        <v>REMPLIR LA CASE TYPE DE DEMANDEUR</v>
      </c>
      <c r="L16" s="209" t="str">
        <f ca="1">IFERROR(SUMIF(INDIRECT($F$43&amp;"!$A$13:$DZ$5000"),J16,INDIRECT($F$43&amp;"!$dy$13:$dy$5000")),"REMPLIR LA CASE TYPE DE DEMANDEUR")</f>
        <v>REMPLIR LA CASE TYPE DE DEMANDEUR</v>
      </c>
      <c r="M16" s="82" t="str">
        <f ca="1">IFERROR(SUMIF(INDIRECT($F$43&amp;"!$A$13:$DZ$5000"),J16,INDIRECT($F$43&amp;"!$u$13:$u$5000"))+SUMIF(INDIRECT($F$43&amp;"!$A$13:$DZ$5000"),J16,INDIRECT($F$43&amp;"!$ai$13:$ai$5000"))+SUMIF(INDIRECT($F$43&amp;"!$A$13:$DZ$5000"),J16,INDIRECT($F$43&amp;"!$aw$13:$aw$5000"))+SUMIF(INDIRECT($F$43&amp;"!$A$13:$DZ$5000"),J16,INDIRECT($F$43&amp;"!$bk$13:$bk$5000"))+SUMIF(INDIRECT($F$43&amp;"!$A$13:$DZ$5000"),J16,INDIRECT($F$43&amp;"!$by$13:$by$5000"))+SUMIF(INDIRECT($F$43&amp;"!$A$13:$DZ$5000"),J16,INDIRECT($F$43&amp;"!$cm$13:$cm$5000"))+SUMIF(INDIRECT($F$43&amp;"!$A$13:$DZ$5000"),J16,INDIRECT($F$43&amp;"!$da$13:$da$5000"))+SUMIF(INDIRECT($F$43&amp;"!$A$13:$DZ$5000"),J16,INDIRECT($F$43&amp;"!$Do$13:$Do$5000")),"REMPLIR LA CASE TYPE DE DEMANDEUR")</f>
        <v>REMPLIR LA CASE TYPE DE DEMANDEUR</v>
      </c>
      <c r="N16"/>
      <c r="O16"/>
      <c r="P16"/>
    </row>
    <row r="17" spans="4:21" s="17" customFormat="1" ht="15.75" customHeight="1" x14ac:dyDescent="0.3">
      <c r="D17" s="6"/>
      <c r="E17" s="213" t="s">
        <v>193</v>
      </c>
      <c r="F17" s="223"/>
      <c r="G17" s="7"/>
      <c r="I17" s="237"/>
      <c r="J17" s="31" t="str">
        <f>Données!F3</f>
        <v>Syndicat de copropriétaires</v>
      </c>
      <c r="K17" s="207" t="str">
        <f t="shared" ref="K17:K21" ca="1" si="0">IFERROR(COUNTIF(INDIRECT($F$43&amp;"!$A$13:A5000"),J17),"REMPLIR LA CASE TYPE DE DEMANDEUR")</f>
        <v>REMPLIR LA CASE TYPE DE DEMANDEUR</v>
      </c>
      <c r="L17" s="209" t="str">
        <f t="shared" ref="L17:L21" ca="1" si="1">IFERROR(SUMIF(INDIRECT($F$43&amp;"!$A$13:$DZ$5000"),J17,INDIRECT($F$43&amp;"!$dy$13:$dy$5000")),"REMPLIR LA CASE TYPE DE DEMANDEUR")</f>
        <v>REMPLIR LA CASE TYPE DE DEMANDEUR</v>
      </c>
      <c r="M17" s="82" t="str">
        <f t="shared" ref="M17:M21" ca="1" si="2">IFERROR(SUMIF(INDIRECT($F$43&amp;"!$A$13:$DZ$5000"),J17,INDIRECT($F$43&amp;"!$u$13:$u$5000"))+SUMIF(INDIRECT($F$43&amp;"!$A$13:$DZ$5000"),J17,INDIRECT($F$43&amp;"!$ai$13:$ai$5000"))+SUMIF(INDIRECT($F$43&amp;"!$A$13:$DZ$5000"),J17,INDIRECT($F$43&amp;"!$aw$13:$aw$5000"))+SUMIF(INDIRECT($F$43&amp;"!$A$13:$DZ$5000"),J17,INDIRECT($F$43&amp;"!$bk$13:$bk$5000"))+SUMIF(INDIRECT($F$43&amp;"!$A$13:$DZ$5000"),J17,INDIRECT($F$43&amp;"!$by$13:$by$5000"))+SUMIF(INDIRECT($F$43&amp;"!$A$13:$DZ$5000"),J17,INDIRECT($F$43&amp;"!$cm$13:$cm$5000"))+SUMIF(INDIRECT($F$43&amp;"!$A$13:$DZ$5000"),J17,INDIRECT($F$43&amp;"!$da$13:$da$5000"))+SUMIF(INDIRECT($F$43&amp;"!$A$13:$DZ$5000"),J17,INDIRECT($F$43&amp;"!$Do$13:$Do$5000")),"REMPLIR LA CASE TYPE DE DEMANDEUR")</f>
        <v>REMPLIR LA CASE TYPE DE DEMANDEUR</v>
      </c>
      <c r="N17"/>
      <c r="O17"/>
      <c r="P17"/>
    </row>
    <row r="18" spans="4:21" s="17" customFormat="1" ht="18.75" x14ac:dyDescent="0.3">
      <c r="D18" s="6"/>
      <c r="E18" s="214" t="s">
        <v>194</v>
      </c>
      <c r="F18" s="223"/>
      <c r="G18" s="7"/>
      <c r="I18" s="237"/>
      <c r="J18" s="31" t="str">
        <f>Données!F4</f>
        <v>Maison individuelle raccordée à un réseau de chaleur</v>
      </c>
      <c r="K18" s="207" t="str">
        <f t="shared" ca="1" si="0"/>
        <v>REMPLIR LA CASE TYPE DE DEMANDEUR</v>
      </c>
      <c r="L18" s="209" t="str">
        <f t="shared" ca="1" si="1"/>
        <v>REMPLIR LA CASE TYPE DE DEMANDEUR</v>
      </c>
      <c r="M18" s="82" t="str">
        <f t="shared" ca="1" si="2"/>
        <v>REMPLIR LA CASE TYPE DE DEMANDEUR</v>
      </c>
      <c r="N18"/>
      <c r="O18"/>
      <c r="P18"/>
    </row>
    <row r="19" spans="4:21" s="17" customFormat="1" ht="18.75" x14ac:dyDescent="0.3">
      <c r="D19" s="6"/>
      <c r="E19" s="214" t="s">
        <v>195</v>
      </c>
      <c r="F19" s="223"/>
      <c r="G19" s="7"/>
      <c r="I19" s="237"/>
      <c r="J19" s="31" t="str">
        <f>Données!F5</f>
        <v>Propriétaire unique d'un immeuble collectif</v>
      </c>
      <c r="K19" s="207" t="str">
        <f t="shared" ca="1" si="0"/>
        <v>REMPLIR LA CASE TYPE DE DEMANDEUR</v>
      </c>
      <c r="L19" s="209" t="str">
        <f t="shared" ca="1" si="1"/>
        <v>REMPLIR LA CASE TYPE DE DEMANDEUR</v>
      </c>
      <c r="M19" s="82" t="str">
        <f t="shared" ca="1" si="2"/>
        <v>REMPLIR LA CASE TYPE DE DEMANDEUR</v>
      </c>
      <c r="N19"/>
      <c r="O19"/>
      <c r="P19"/>
    </row>
    <row r="20" spans="4:21" s="17" customFormat="1" ht="18.75" x14ac:dyDescent="0.3">
      <c r="D20" s="6"/>
      <c r="E20" s="2"/>
      <c r="F20" s="2"/>
      <c r="G20" s="7"/>
      <c r="I20" s="237"/>
      <c r="J20" s="31" t="str">
        <f>Données!F6</f>
        <v>Association syndicale de propriétaires régie par l'ordonnance n°2004-632</v>
      </c>
      <c r="K20" s="207" t="str">
        <f t="shared" ca="1" si="0"/>
        <v>REMPLIR LA CASE TYPE DE DEMANDEUR</v>
      </c>
      <c r="L20" s="209" t="str">
        <f t="shared" ca="1" si="1"/>
        <v>REMPLIR LA CASE TYPE DE DEMANDEUR</v>
      </c>
      <c r="M20" s="82" t="str">
        <f t="shared" ca="1" si="2"/>
        <v>REMPLIR LA CASE TYPE DE DEMANDEUR</v>
      </c>
      <c r="N20"/>
      <c r="O20"/>
      <c r="P20"/>
    </row>
    <row r="21" spans="4:21" s="17" customFormat="1" ht="18.75" x14ac:dyDescent="0.3">
      <c r="D21" s="6"/>
      <c r="E21" s="2"/>
      <c r="F21" s="2"/>
      <c r="G21" s="7"/>
      <c r="I21" s="237"/>
      <c r="J21" s="31" t="str">
        <f>Données!F7</f>
        <v xml:space="preserve">Clients de l'article 10 du décret n°2022-514 </v>
      </c>
      <c r="K21" s="207" t="str">
        <f t="shared" ca="1" si="0"/>
        <v>REMPLIR LA CASE TYPE DE DEMANDEUR</v>
      </c>
      <c r="L21" s="209" t="str">
        <f t="shared" ca="1" si="1"/>
        <v>REMPLIR LA CASE TYPE DE DEMANDEUR</v>
      </c>
      <c r="M21" s="82" t="str">
        <f t="shared" ca="1" si="2"/>
        <v>REMPLIR LA CASE TYPE DE DEMANDEUR</v>
      </c>
      <c r="N21"/>
      <c r="O21"/>
      <c r="P21"/>
    </row>
    <row r="22" spans="4:21" s="17" customFormat="1" ht="18.75" x14ac:dyDescent="0.3">
      <c r="D22" s="6"/>
      <c r="E22" s="214" t="s">
        <v>187</v>
      </c>
      <c r="F22" s="223"/>
      <c r="G22" s="7"/>
      <c r="I22" s="237"/>
      <c r="J22" s="31" t="s">
        <v>174</v>
      </c>
      <c r="K22" s="208">
        <f ca="1">SUM(K16:K21)</f>
        <v>0</v>
      </c>
      <c r="L22" s="210">
        <f ca="1">SUM(L16:L21)</f>
        <v>0</v>
      </c>
      <c r="M22" s="82">
        <f ca="1">SUM(M16:M21)</f>
        <v>0</v>
      </c>
      <c r="N22"/>
      <c r="O22"/>
      <c r="P22"/>
    </row>
    <row r="23" spans="4:21" s="17" customFormat="1" ht="18.75" x14ac:dyDescent="0.3">
      <c r="D23" s="6"/>
      <c r="E23" s="214" t="s">
        <v>188</v>
      </c>
      <c r="F23" s="223"/>
      <c r="G23" s="7"/>
      <c r="I23" s="166"/>
      <c r="J23" s="167"/>
      <c r="K23" s="169"/>
      <c r="M23"/>
      <c r="N23"/>
      <c r="O23"/>
    </row>
    <row r="24" spans="4:21" s="17" customFormat="1" ht="26.25" x14ac:dyDescent="0.3">
      <c r="D24" s="6"/>
      <c r="E24" s="216" t="s">
        <v>189</v>
      </c>
      <c r="F24" s="223"/>
      <c r="G24" s="7"/>
      <c r="I24" s="166"/>
      <c r="J24" s="167"/>
      <c r="K24" s="172"/>
      <c r="L24" s="170"/>
      <c r="M24" s="169"/>
      <c r="N24" s="169"/>
      <c r="O24" s="171"/>
      <c r="P24" s="171"/>
      <c r="Q24" s="171"/>
      <c r="S24"/>
      <c r="T24"/>
      <c r="U24"/>
    </row>
    <row r="25" spans="4:21" s="17" customFormat="1" ht="30" customHeight="1" x14ac:dyDescent="0.3">
      <c r="D25" s="6"/>
      <c r="E25" s="215" t="s">
        <v>190</v>
      </c>
      <c r="F25" s="223"/>
      <c r="G25" s="7"/>
      <c r="I25" s="166"/>
      <c r="L25" s="173"/>
      <c r="M25" s="169"/>
      <c r="N25" s="169"/>
      <c r="O25" s="169"/>
      <c r="P25" s="169"/>
      <c r="Q25" s="171"/>
      <c r="S25"/>
      <c r="T25"/>
      <c r="U25"/>
    </row>
    <row r="26" spans="4:21" s="17" customFormat="1" ht="18.75" x14ac:dyDescent="0.3">
      <c r="D26" s="6"/>
      <c r="E26" s="214" t="s">
        <v>191</v>
      </c>
      <c r="F26" s="223"/>
      <c r="G26" s="7"/>
      <c r="I26" s="16"/>
      <c r="M26" s="171"/>
      <c r="N26" s="169"/>
      <c r="O26" s="171"/>
      <c r="P26" s="171"/>
      <c r="Q26" s="171"/>
      <c r="S26"/>
      <c r="T26"/>
      <c r="U26"/>
    </row>
    <row r="27" spans="4:21" s="17" customFormat="1" ht="15.75" x14ac:dyDescent="0.25">
      <c r="D27" s="6"/>
      <c r="E27" s="225" t="s">
        <v>6</v>
      </c>
      <c r="F27" s="2"/>
      <c r="G27" s="7"/>
      <c r="I27" s="16"/>
      <c r="M27" s="171"/>
      <c r="N27" s="169"/>
      <c r="O27" s="171"/>
      <c r="P27" s="171"/>
      <c r="Q27" s="171"/>
      <c r="S27"/>
      <c r="T27"/>
      <c r="U27"/>
    </row>
    <row r="28" spans="4:21" s="17" customFormat="1" x14ac:dyDescent="0.25">
      <c r="D28" s="6"/>
      <c r="E28" s="11"/>
      <c r="F28" s="2"/>
      <c r="G28" s="7"/>
      <c r="I28" s="16"/>
      <c r="M28" s="16"/>
      <c r="N28" s="16"/>
      <c r="O28" s="16"/>
      <c r="P28" s="16"/>
      <c r="Q28" s="16"/>
      <c r="S28"/>
      <c r="T28"/>
      <c r="U28"/>
    </row>
    <row r="29" spans="4:21" s="17" customFormat="1" ht="23.25" x14ac:dyDescent="0.35">
      <c r="D29" s="6"/>
      <c r="E29" s="217" t="s">
        <v>34</v>
      </c>
      <c r="F29" s="10"/>
      <c r="G29" s="7"/>
      <c r="I29" s="16"/>
      <c r="S29"/>
      <c r="T29"/>
      <c r="U29"/>
    </row>
    <row r="30" spans="4:21" s="17" customFormat="1" x14ac:dyDescent="0.25">
      <c r="D30" s="6"/>
      <c r="E30" s="2"/>
      <c r="F30" s="2"/>
      <c r="G30" s="7"/>
      <c r="I30" s="16"/>
      <c r="S30"/>
      <c r="T30"/>
      <c r="U30"/>
    </row>
    <row r="31" spans="4:21" s="17" customFormat="1" ht="18.75" x14ac:dyDescent="0.3">
      <c r="D31" s="6"/>
      <c r="E31" s="213" t="s">
        <v>35</v>
      </c>
      <c r="F31" s="223"/>
      <c r="G31" s="7"/>
      <c r="S31"/>
      <c r="T31"/>
      <c r="U31"/>
    </row>
    <row r="32" spans="4:21" s="17" customFormat="1" ht="18.75" x14ac:dyDescent="0.3">
      <c r="D32" s="6"/>
      <c r="E32" s="214" t="s">
        <v>184</v>
      </c>
      <c r="F32" s="223"/>
      <c r="G32" s="7"/>
      <c r="S32"/>
      <c r="T32"/>
      <c r="U32"/>
    </row>
    <row r="33" spans="4:21" s="17" customFormat="1" ht="18.75" x14ac:dyDescent="0.3">
      <c r="D33" s="6"/>
      <c r="E33" s="214" t="s">
        <v>36</v>
      </c>
      <c r="F33" s="224"/>
      <c r="G33" s="7"/>
      <c r="S33"/>
      <c r="T33"/>
      <c r="U33"/>
    </row>
    <row r="34" spans="4:21" s="17" customFormat="1" ht="15.75" customHeight="1" x14ac:dyDescent="0.35">
      <c r="D34" s="6"/>
      <c r="E34" s="215" t="s">
        <v>185</v>
      </c>
      <c r="F34" s="223"/>
      <c r="G34" s="7"/>
      <c r="J34" s="49"/>
      <c r="S34"/>
      <c r="T34"/>
      <c r="U34"/>
    </row>
    <row r="35" spans="4:21" s="17" customFormat="1" ht="21" x14ac:dyDescent="0.35">
      <c r="D35" s="6"/>
      <c r="E35" s="215" t="s">
        <v>186</v>
      </c>
      <c r="F35" s="223"/>
      <c r="G35" s="7"/>
      <c r="I35" s="49" t="s">
        <v>95</v>
      </c>
      <c r="J35" s="228" t="s">
        <v>74</v>
      </c>
      <c r="S35"/>
      <c r="T35"/>
      <c r="U35"/>
    </row>
    <row r="36" spans="4:21" s="17" customFormat="1" ht="18.75" x14ac:dyDescent="0.25">
      <c r="D36" s="6"/>
      <c r="E36" s="2"/>
      <c r="F36" s="2"/>
      <c r="G36" s="7"/>
      <c r="I36" s="33"/>
      <c r="J36" s="228" t="s">
        <v>106</v>
      </c>
      <c r="S36"/>
      <c r="T36"/>
      <c r="U36"/>
    </row>
    <row r="37" spans="4:21" s="17" customFormat="1" ht="23.25" x14ac:dyDescent="0.35">
      <c r="D37" s="6"/>
      <c r="E37" s="217" t="s">
        <v>161</v>
      </c>
      <c r="F37" s="10"/>
      <c r="G37" s="7"/>
      <c r="I37" s="34"/>
      <c r="J37" s="228" t="s">
        <v>73</v>
      </c>
      <c r="S37"/>
      <c r="T37"/>
      <c r="U37"/>
    </row>
    <row r="38" spans="4:21" s="17" customFormat="1" ht="18.75" x14ac:dyDescent="0.25">
      <c r="D38" s="6"/>
      <c r="E38" s="2"/>
      <c r="F38" s="2"/>
      <c r="G38" s="7"/>
      <c r="I38" s="42"/>
      <c r="J38" s="228" t="s">
        <v>73</v>
      </c>
      <c r="S38"/>
      <c r="T38"/>
      <c r="U38"/>
    </row>
    <row r="39" spans="4:21" s="17" customFormat="1" ht="18.75" x14ac:dyDescent="0.3">
      <c r="D39" s="6"/>
      <c r="E39" s="213" t="s">
        <v>181</v>
      </c>
      <c r="F39" s="223"/>
      <c r="G39" s="7"/>
      <c r="I39" s="48"/>
      <c r="J39" s="228" t="s">
        <v>73</v>
      </c>
      <c r="S39"/>
      <c r="T39"/>
      <c r="U39"/>
    </row>
    <row r="40" spans="4:21" s="17" customFormat="1" ht="18.75" x14ac:dyDescent="0.3">
      <c r="D40" s="6"/>
      <c r="E40" s="214" t="s">
        <v>182</v>
      </c>
      <c r="F40" s="223"/>
      <c r="G40" s="7"/>
      <c r="S40"/>
      <c r="T40"/>
      <c r="U40"/>
    </row>
    <row r="41" spans="4:21" s="17" customFormat="1" ht="18.75" x14ac:dyDescent="0.3">
      <c r="D41" s="6"/>
      <c r="E41" s="214" t="s">
        <v>172</v>
      </c>
      <c r="F41" s="223"/>
      <c r="G41" s="7"/>
      <c r="S41"/>
      <c r="T41"/>
      <c r="U41"/>
    </row>
    <row r="42" spans="4:21" s="17" customFormat="1" ht="18.75" x14ac:dyDescent="0.3">
      <c r="D42" s="6"/>
      <c r="E42" s="214" t="s">
        <v>128</v>
      </c>
      <c r="F42" s="223"/>
      <c r="G42" s="7"/>
      <c r="S42"/>
      <c r="T42"/>
      <c r="U42"/>
    </row>
    <row r="43" spans="4:21" s="17" customFormat="1" ht="18.75" x14ac:dyDescent="0.25">
      <c r="D43" s="6"/>
      <c r="E43" s="215" t="s">
        <v>183</v>
      </c>
      <c r="F43" s="222"/>
      <c r="G43" s="7"/>
      <c r="S43"/>
      <c r="T43"/>
      <c r="U43"/>
    </row>
    <row r="44" spans="4:21" s="17" customFormat="1" x14ac:dyDescent="0.25">
      <c r="D44" s="6"/>
      <c r="E44" s="2"/>
      <c r="F44" s="2"/>
      <c r="G44" s="7"/>
      <c r="S44"/>
      <c r="T44"/>
      <c r="U44"/>
    </row>
    <row r="45" spans="4:21" s="17" customFormat="1" ht="23.25" x14ac:dyDescent="0.35">
      <c r="D45" s="6"/>
      <c r="E45" s="217" t="s">
        <v>21</v>
      </c>
      <c r="F45" s="10"/>
      <c r="G45" s="7"/>
      <c r="S45"/>
      <c r="T45"/>
      <c r="U45"/>
    </row>
    <row r="46" spans="4:21" s="17" customFormat="1" x14ac:dyDescent="0.25">
      <c r="D46" s="6"/>
      <c r="E46" s="2"/>
      <c r="F46" s="2"/>
      <c r="G46" s="7"/>
      <c r="S46"/>
      <c r="T46"/>
      <c r="U46"/>
    </row>
    <row r="47" spans="4:21" s="17" customFormat="1" ht="18.75" x14ac:dyDescent="0.3">
      <c r="D47" s="6"/>
      <c r="E47" s="214" t="s">
        <v>196</v>
      </c>
      <c r="F47" s="219" t="s">
        <v>10</v>
      </c>
      <c r="G47" s="7"/>
      <c r="J47" s="168"/>
      <c r="S47"/>
      <c r="T47"/>
      <c r="U47"/>
    </row>
    <row r="48" spans="4:21" s="17" customFormat="1" ht="18.75" x14ac:dyDescent="0.3">
      <c r="D48" s="6"/>
      <c r="E48" s="214" t="s">
        <v>197</v>
      </c>
      <c r="F48" s="220"/>
      <c r="G48" s="7"/>
      <c r="S48"/>
      <c r="T48"/>
      <c r="U48"/>
    </row>
    <row r="49" spans="4:48" s="17" customFormat="1" ht="18.75" x14ac:dyDescent="0.3">
      <c r="D49" s="6"/>
      <c r="E49" s="214" t="s">
        <v>198</v>
      </c>
      <c r="F49" s="204" t="s">
        <v>175</v>
      </c>
      <c r="G49" s="7"/>
      <c r="K49" s="17" t="s">
        <v>127</v>
      </c>
      <c r="S49"/>
      <c r="T49"/>
      <c r="U49"/>
    </row>
    <row r="50" spans="4:48" s="17" customFormat="1" ht="18" customHeight="1" x14ac:dyDescent="0.3">
      <c r="D50" s="6"/>
      <c r="E50" s="218" t="s">
        <v>199</v>
      </c>
      <c r="F50" s="221">
        <f ca="1">L22</f>
        <v>0</v>
      </c>
      <c r="G50" s="7"/>
      <c r="S50"/>
      <c r="T50"/>
      <c r="U50"/>
    </row>
    <row r="51" spans="4:48" s="17" customFormat="1" x14ac:dyDescent="0.25">
      <c r="D51" s="6"/>
      <c r="E51" s="266" t="s">
        <v>201</v>
      </c>
      <c r="F51" s="266"/>
      <c r="G51" s="7"/>
      <c r="S51"/>
      <c r="T51"/>
      <c r="U51"/>
    </row>
    <row r="52" spans="4:48" s="17" customFormat="1" ht="31.5" customHeight="1" x14ac:dyDescent="0.25">
      <c r="D52" s="6"/>
      <c r="E52" s="226" t="s">
        <v>22</v>
      </c>
      <c r="F52" s="2"/>
      <c r="G52" s="7"/>
      <c r="K52"/>
      <c r="S52"/>
      <c r="T52"/>
      <c r="U52"/>
      <c r="AM52" s="1"/>
      <c r="AN52" s="1"/>
      <c r="AO52" s="1"/>
      <c r="AP52" s="1"/>
      <c r="AQ52" s="1"/>
      <c r="AR52" s="1"/>
      <c r="AS52" s="1"/>
      <c r="AT52" s="1"/>
      <c r="AU52" s="1"/>
      <c r="AV52" s="1"/>
    </row>
    <row r="53" spans="4:48" s="17" customFormat="1" ht="15.75" x14ac:dyDescent="0.25">
      <c r="D53" s="6"/>
      <c r="E53" s="226" t="s">
        <v>27</v>
      </c>
      <c r="F53" s="2"/>
      <c r="G53" s="7"/>
      <c r="K53"/>
      <c r="L53"/>
      <c r="S53"/>
      <c r="T53"/>
      <c r="U53"/>
      <c r="AM53" s="1"/>
      <c r="AN53" s="1"/>
      <c r="AO53" s="1"/>
      <c r="AP53" s="1"/>
      <c r="AQ53" s="1"/>
      <c r="AR53" s="1"/>
      <c r="AS53" s="1"/>
      <c r="AT53" s="1"/>
      <c r="AU53" s="1"/>
      <c r="AV53" s="1"/>
    </row>
    <row r="54" spans="4:48" s="17" customFormat="1" ht="15.75" x14ac:dyDescent="0.25">
      <c r="D54" s="6"/>
      <c r="E54" s="227" t="s">
        <v>7</v>
      </c>
      <c r="F54" s="2"/>
      <c r="G54" s="7"/>
      <c r="K54"/>
      <c r="L54"/>
      <c r="S54"/>
      <c r="T54"/>
      <c r="U54"/>
    </row>
    <row r="55" spans="4:48" s="17" customFormat="1" x14ac:dyDescent="0.25">
      <c r="D55" s="6"/>
      <c r="E55" s="230"/>
      <c r="F55" s="230"/>
      <c r="G55" s="7"/>
      <c r="K55"/>
      <c r="L55"/>
      <c r="S55"/>
      <c r="T55"/>
      <c r="U55"/>
    </row>
    <row r="56" spans="4:48" s="17" customFormat="1" x14ac:dyDescent="0.25">
      <c r="D56" s="6"/>
      <c r="E56" s="230"/>
      <c r="F56" s="230"/>
      <c r="G56" s="7"/>
      <c r="K56"/>
      <c r="L56"/>
      <c r="S56"/>
      <c r="T56"/>
      <c r="U56"/>
    </row>
    <row r="57" spans="4:48" s="17" customFormat="1" ht="15.75" thickBot="1" x14ac:dyDescent="0.3">
      <c r="D57" s="12"/>
      <c r="E57" s="13"/>
      <c r="F57" s="13"/>
      <c r="G57" s="14"/>
      <c r="K57"/>
      <c r="L57"/>
      <c r="S57"/>
      <c r="T57"/>
      <c r="U57"/>
    </row>
    <row r="58" spans="4:48" s="17" customFormat="1" x14ac:dyDescent="0.25">
      <c r="D58" s="1"/>
      <c r="E58" s="1"/>
      <c r="F58" s="1"/>
      <c r="G58" s="1"/>
      <c r="K58"/>
      <c r="L58"/>
      <c r="S58"/>
      <c r="T58"/>
      <c r="U58"/>
    </row>
    <row r="59" spans="4:48" s="17" customFormat="1" x14ac:dyDescent="0.25">
      <c r="D59"/>
      <c r="E59"/>
      <c r="F59"/>
      <c r="G59"/>
      <c r="K59"/>
      <c r="L59"/>
      <c r="S59"/>
      <c r="T59"/>
      <c r="U59"/>
    </row>
    <row r="60" spans="4:48" s="17" customFormat="1" x14ac:dyDescent="0.25">
      <c r="D60"/>
      <c r="E60"/>
      <c r="F60"/>
      <c r="G60"/>
      <c r="K60"/>
      <c r="L60"/>
      <c r="S60"/>
      <c r="T60"/>
      <c r="U60"/>
    </row>
    <row r="61" spans="4:48" s="17" customFormat="1" x14ac:dyDescent="0.25">
      <c r="D61"/>
      <c r="E61"/>
      <c r="F61"/>
      <c r="G61"/>
      <c r="K61"/>
      <c r="L61"/>
      <c r="S61"/>
      <c r="T61"/>
      <c r="U61"/>
    </row>
    <row r="62" spans="4:48" s="17" customFormat="1" x14ac:dyDescent="0.25">
      <c r="D62"/>
      <c r="E62"/>
      <c r="F62"/>
      <c r="G62"/>
      <c r="K62"/>
      <c r="L62"/>
      <c r="S62"/>
      <c r="T62"/>
      <c r="U62"/>
    </row>
    <row r="63" spans="4:48" s="17" customFormat="1" x14ac:dyDescent="0.25">
      <c r="D63"/>
      <c r="E63"/>
      <c r="F63"/>
      <c r="G63"/>
      <c r="J63"/>
      <c r="K63"/>
      <c r="L63"/>
    </row>
  </sheetData>
  <mergeCells count="9">
    <mergeCell ref="E55:F56"/>
    <mergeCell ref="I6:N6"/>
    <mergeCell ref="I7:N7"/>
    <mergeCell ref="I8:N8"/>
    <mergeCell ref="I16:I22"/>
    <mergeCell ref="D7:G7"/>
    <mergeCell ref="E9:F9"/>
    <mergeCell ref="E11:F11"/>
    <mergeCell ref="E51:F51"/>
  </mergeCells>
  <conditionalFormatting sqref="E55:F56">
    <cfRule type="containsText" dxfId="11" priority="3" operator="containsText" text="onglet non complet">
      <formula>NOT(ISERROR(SEARCH("onglet non complet",E55)))</formula>
    </cfRule>
    <cfRule type="containsText" dxfId="10" priority="4" operator="containsText" text="onglet complet">
      <formula>NOT(ISERROR(SEARCH("onglet complet",E55)))</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Données!$A$2:$A$5</xm:f>
          </x14:formula1>
          <xm:sqref>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7"/>
  <sheetViews>
    <sheetView topLeftCell="DO1" zoomScale="85" zoomScaleNormal="85" workbookViewId="0">
      <selection activeCell="A13" sqref="A13"/>
    </sheetView>
  </sheetViews>
  <sheetFormatPr baseColWidth="10" defaultColWidth="11.42578125" defaultRowHeight="15" x14ac:dyDescent="0.25"/>
  <cols>
    <col min="1" max="1" width="60.7109375" style="16" customWidth="1"/>
    <col min="2" max="2" width="21" style="16" customWidth="1"/>
    <col min="3" max="4" width="15.7109375" style="16" customWidth="1"/>
    <col min="5" max="7" width="13.7109375" style="16" customWidth="1"/>
    <col min="8" max="8" width="13.42578125" style="16" customWidth="1"/>
    <col min="9" max="9" width="20.7109375" style="16" customWidth="1"/>
    <col min="10" max="11" width="18.5703125" style="16" customWidth="1"/>
    <col min="12" max="12" width="23.5703125" style="18" customWidth="1"/>
    <col min="13" max="13" width="22.7109375" style="18" customWidth="1"/>
    <col min="14" max="14" width="10.5703125" style="18" bestFit="1" customWidth="1"/>
    <col min="15" max="15" width="11.42578125" style="18" customWidth="1"/>
    <col min="16" max="16" width="18.140625" style="18" customWidth="1"/>
    <col min="17" max="18" width="15.42578125" style="18" customWidth="1"/>
    <col min="19" max="19" width="18.42578125" style="16" customWidth="1"/>
    <col min="20" max="20" width="19.140625" style="16" customWidth="1"/>
    <col min="21" max="21" width="20.7109375" style="16" customWidth="1"/>
    <col min="22" max="22" width="19.28515625" style="16" customWidth="1"/>
    <col min="23" max="23" width="23.7109375" style="16" customWidth="1"/>
    <col min="24" max="24" width="32" style="16" customWidth="1"/>
    <col min="25" max="25" width="21" style="16" customWidth="1"/>
    <col min="26" max="26" width="21.28515625" style="16" customWidth="1"/>
    <col min="27" max="27" width="18" style="16" customWidth="1"/>
    <col min="28" max="28" width="22.42578125" style="16" customWidth="1"/>
    <col min="29" max="29" width="20.140625" style="16" customWidth="1"/>
    <col min="30" max="30" width="21.85546875" style="16" customWidth="1"/>
    <col min="31" max="31" width="18.42578125" style="16" customWidth="1"/>
    <col min="32" max="32" width="17.85546875" style="16" customWidth="1"/>
    <col min="33" max="33" width="18.42578125" style="16" customWidth="1"/>
    <col min="34" max="34" width="16.7109375" style="16" customWidth="1"/>
    <col min="35" max="35" width="20.7109375" style="16" customWidth="1"/>
    <col min="36" max="36" width="19.28515625" style="16" customWidth="1"/>
    <col min="37" max="37" width="16" style="16" customWidth="1"/>
    <col min="38" max="38" width="20.28515625" style="16" customWidth="1"/>
    <col min="39" max="39" width="21" style="16" customWidth="1"/>
    <col min="40" max="40" width="18.28515625" style="16" customWidth="1"/>
    <col min="41" max="41" width="23" style="16" customWidth="1"/>
    <col min="42" max="42" width="19" style="16" customWidth="1"/>
    <col min="43" max="44" width="17.85546875" style="16" customWidth="1"/>
    <col min="45" max="45" width="18.42578125" style="16" customWidth="1"/>
    <col min="46" max="46" width="17.85546875" style="16" customWidth="1"/>
    <col min="47" max="47" width="18.42578125" style="16" customWidth="1"/>
    <col min="48" max="48" width="16.7109375" style="16" customWidth="1"/>
    <col min="49" max="49" width="20.7109375" style="16" customWidth="1"/>
    <col min="50" max="50" width="19.28515625" style="16" customWidth="1"/>
    <col min="51" max="51" width="16" style="16" customWidth="1"/>
    <col min="52" max="52" width="20.28515625" style="16" customWidth="1"/>
    <col min="53" max="53" width="21" style="16" customWidth="1"/>
    <col min="54" max="54" width="18.28515625" style="16" customWidth="1"/>
    <col min="55" max="55" width="18" style="16" customWidth="1"/>
    <col min="56" max="56" width="19" style="16" customWidth="1"/>
    <col min="57" max="58" width="17.85546875" style="16" customWidth="1"/>
    <col min="59" max="59" width="18.42578125" style="16" customWidth="1"/>
    <col min="60" max="60" width="17.85546875" style="16" customWidth="1"/>
    <col min="61" max="61" width="18.42578125" style="16" customWidth="1"/>
    <col min="62" max="62" width="16.7109375" style="16" customWidth="1"/>
    <col min="63" max="63" width="20.7109375" style="16" customWidth="1"/>
    <col min="64" max="64" width="25.7109375" style="16" customWidth="1"/>
    <col min="65" max="65" width="16" style="16" customWidth="1"/>
    <col min="66" max="66" width="20.28515625" style="16" customWidth="1"/>
    <col min="67" max="67" width="21" style="16" customWidth="1"/>
    <col min="68" max="68" width="18.28515625" style="16" customWidth="1"/>
    <col min="69" max="69" width="18" style="16" customWidth="1"/>
    <col min="70" max="70" width="19" style="16" customWidth="1"/>
    <col min="71" max="72" width="17.85546875" style="16" customWidth="1"/>
    <col min="73" max="73" width="18.42578125" style="16" customWidth="1"/>
    <col min="74" max="74" width="17.85546875" style="16" customWidth="1"/>
    <col min="75" max="75" width="18.42578125" style="16" customWidth="1"/>
    <col min="76" max="76" width="16.7109375" style="16" customWidth="1"/>
    <col min="77" max="77" width="20.7109375" style="16" customWidth="1"/>
    <col min="78" max="78" width="19.28515625" style="16" customWidth="1"/>
    <col min="79" max="79" width="22" style="16" customWidth="1"/>
    <col min="80" max="80" width="25.7109375" style="16" customWidth="1"/>
    <col min="81" max="81" width="21" style="16" customWidth="1"/>
    <col min="82" max="82" width="18.28515625" style="16" customWidth="1"/>
    <col min="83" max="83" width="18" style="16" customWidth="1"/>
    <col min="84" max="84" width="19" style="16" customWidth="1"/>
    <col min="85" max="86" width="17.85546875" style="16" customWidth="1"/>
    <col min="87" max="87" width="18.42578125" style="16" customWidth="1"/>
    <col min="88" max="88" width="17.85546875" style="16" customWidth="1"/>
    <col min="89" max="89" width="18.42578125" style="16" customWidth="1"/>
    <col min="90" max="90" width="16.7109375" style="16" customWidth="1"/>
    <col min="91" max="91" width="20.7109375" style="16" customWidth="1"/>
    <col min="92" max="92" width="19.28515625" style="16" customWidth="1"/>
    <col min="93" max="93" width="16" style="16" customWidth="1"/>
    <col min="94" max="94" width="20.28515625" style="16" customWidth="1"/>
    <col min="95" max="95" width="21" style="16" customWidth="1"/>
    <col min="96" max="96" width="18.28515625" style="16" customWidth="1"/>
    <col min="97" max="97" width="18" style="16" customWidth="1"/>
    <col min="98" max="98" width="19" style="16" customWidth="1"/>
    <col min="99" max="100" width="17.85546875" style="16" customWidth="1"/>
    <col min="101" max="101" width="18.42578125" style="16" customWidth="1"/>
    <col min="102" max="102" width="17.85546875" style="16" customWidth="1"/>
    <col min="103" max="103" width="18.42578125" style="16" customWidth="1"/>
    <col min="104" max="104" width="16.7109375" style="16" customWidth="1"/>
    <col min="105" max="105" width="20.7109375" style="16" customWidth="1"/>
    <col min="106" max="106" width="19.28515625" style="16" customWidth="1"/>
    <col min="107" max="107" width="16" style="16" customWidth="1"/>
    <col min="108" max="108" width="20.28515625" style="16" customWidth="1"/>
    <col min="109" max="109" width="21" style="16" customWidth="1"/>
    <col min="110" max="110" width="18.28515625" style="16" customWidth="1"/>
    <col min="111" max="111" width="18" style="16" customWidth="1"/>
    <col min="112" max="112" width="19" style="16" customWidth="1"/>
    <col min="113" max="114" width="17.85546875" style="16" customWidth="1"/>
    <col min="115" max="115" width="18.42578125" style="16" customWidth="1"/>
    <col min="116" max="116" width="17.85546875" style="16" customWidth="1"/>
    <col min="117" max="117" width="18.42578125" style="16" customWidth="1"/>
    <col min="118" max="118" width="16.7109375" style="16" customWidth="1"/>
    <col min="119" max="119" width="20.7109375" style="16" customWidth="1"/>
    <col min="120" max="120" width="19.28515625" style="16" customWidth="1"/>
    <col min="121" max="121" width="16" style="16" customWidth="1"/>
    <col min="122" max="122" width="20.28515625" style="16" customWidth="1"/>
    <col min="123" max="123" width="21" style="16" customWidth="1"/>
    <col min="124" max="124" width="18.28515625" style="16" customWidth="1"/>
    <col min="125" max="125" width="18" style="16" customWidth="1"/>
    <col min="126" max="126" width="19" style="16" customWidth="1"/>
    <col min="127" max="128" width="17.85546875" style="16" customWidth="1"/>
    <col min="129" max="129" width="21.85546875" style="16" customWidth="1"/>
    <col min="130" max="130" width="43.42578125" style="18" customWidth="1"/>
    <col min="131" max="131" width="17.140625" style="16" customWidth="1"/>
    <col min="132" max="16384" width="11.42578125" style="16"/>
  </cols>
  <sheetData>
    <row r="1" spans="1:134" s="17" customFormat="1" ht="26.25" x14ac:dyDescent="0.4">
      <c r="A1" s="25" t="str">
        <f>IF('1-INFOS'!F43="","DONNEES A COMPLETER POUR LES CLIENTS DONT LE FOURNISSEUR D'ENERGIE EN CESSATION DE PAIEMENT  EST UN FOURNISSEUR DE GAZ NATUREL- VEUILLEZ COMPLETEMENT REMPLIR LE PREMIER ONGLET AVANT DE REMPLIR CELUI-CI",IF('1-INFOS'!F43=Données!A2,"DONNEES A COMPLETER POUR LES CLIENTS DONT LE FOURNISSEUR D'ENERGIE  EN CESSATION DE PAIEMENT EST UN FOURNISSEUR DE GAZ NATUREL","DONNEES A COMPLETER POUR LES CLIENTS DONT LE FOURNISSEUR D'ENERGIE EN CESSATION DE PAIEMENT  EST UN FOURNISSEUR DE GAZ NATUREL- ! SAISIE IMPOSSIBLE !"))</f>
        <v>DONNEES A COMPLETER POUR LES CLIENTS DONT LE FOURNISSEUR D'ENERGIE EN CESSATION DE PAIEMENT  EST UN FOURNISSEUR DE GAZ NATUREL- VEUILLEZ COMPLETEMENT REMPLIR LE PREMIER ONGLET AVANT DE REMPLIR CELUI-CI</v>
      </c>
      <c r="B1" s="26"/>
      <c r="C1" s="26"/>
      <c r="D1" s="26"/>
      <c r="E1" s="26"/>
      <c r="F1" s="26"/>
      <c r="G1" s="26"/>
      <c r="H1" s="26"/>
      <c r="I1" s="26"/>
      <c r="J1" s="26"/>
      <c r="K1" s="26"/>
      <c r="L1" s="27"/>
      <c r="M1" s="27"/>
      <c r="N1" s="27"/>
      <c r="O1" s="27"/>
      <c r="P1" s="27"/>
      <c r="Q1" s="27"/>
      <c r="R1" s="27"/>
      <c r="S1" s="26"/>
      <c r="T1" s="26"/>
      <c r="U1" s="26"/>
      <c r="W1" s="70"/>
      <c r="X1" s="70"/>
      <c r="Y1" s="70"/>
      <c r="Z1" s="70"/>
      <c r="AA1" s="70"/>
      <c r="AB1" s="70"/>
      <c r="AC1" s="70"/>
      <c r="AD1" s="70"/>
      <c r="AE1" s="70"/>
      <c r="AF1" s="70"/>
      <c r="AK1" s="70"/>
      <c r="AL1" s="70"/>
      <c r="AM1" s="70"/>
      <c r="AN1" s="70"/>
      <c r="AO1" s="70"/>
      <c r="AP1" s="70"/>
      <c r="AQ1" s="70"/>
      <c r="AR1" s="70"/>
      <c r="AS1" s="70"/>
      <c r="AT1" s="70"/>
      <c r="AY1" s="70"/>
      <c r="AZ1" s="70"/>
      <c r="BA1" s="70"/>
      <c r="BB1" s="70"/>
      <c r="BC1" s="70"/>
      <c r="BD1" s="70"/>
      <c r="BE1" s="70"/>
      <c r="BF1" s="70"/>
      <c r="BG1" s="70"/>
      <c r="BH1" s="70"/>
      <c r="BM1" s="70"/>
      <c r="BN1" s="70"/>
      <c r="BO1" s="70"/>
      <c r="BP1" s="70"/>
      <c r="BQ1" s="70"/>
      <c r="BR1" s="70"/>
      <c r="BS1" s="70"/>
      <c r="BT1" s="70"/>
      <c r="BU1" s="70"/>
      <c r="BV1" s="70"/>
      <c r="CA1" s="70"/>
      <c r="CB1" s="70"/>
      <c r="CC1" s="70"/>
      <c r="CD1" s="70"/>
      <c r="CE1" s="70"/>
      <c r="CF1" s="70"/>
      <c r="CG1" s="70"/>
      <c r="CH1" s="70"/>
      <c r="CI1" s="70"/>
      <c r="CJ1" s="70"/>
      <c r="CO1" s="70"/>
      <c r="CP1" s="70"/>
      <c r="CQ1" s="70"/>
      <c r="CR1" s="70"/>
      <c r="CS1" s="70"/>
      <c r="CT1" s="70"/>
      <c r="CU1" s="70"/>
      <c r="CV1" s="70"/>
      <c r="CW1" s="70"/>
      <c r="CX1" s="70"/>
      <c r="DC1" s="70"/>
      <c r="DD1" s="70"/>
      <c r="DE1" s="70"/>
      <c r="DF1" s="70"/>
      <c r="DG1" s="70"/>
      <c r="DH1" s="70"/>
      <c r="DI1" s="70"/>
      <c r="DJ1" s="70"/>
      <c r="DK1" s="70"/>
      <c r="DL1" s="70"/>
      <c r="DQ1" s="70"/>
      <c r="DR1" s="70"/>
      <c r="DS1" s="70"/>
      <c r="DT1" s="70"/>
      <c r="DU1" s="70"/>
      <c r="DV1" s="70"/>
      <c r="DW1" s="70"/>
      <c r="DX1" s="70"/>
      <c r="DY1" s="70"/>
      <c r="DZ1" s="71"/>
    </row>
    <row r="2" spans="1:134" s="17" customFormat="1" ht="14.25" customHeight="1" x14ac:dyDescent="0.25">
      <c r="A2" s="103" t="s">
        <v>4</v>
      </c>
      <c r="L2" s="71"/>
      <c r="M2" s="71"/>
      <c r="N2" s="71"/>
      <c r="O2" s="71"/>
      <c r="P2" s="71"/>
      <c r="Q2" s="71"/>
      <c r="R2" s="71"/>
      <c r="Y2" s="104"/>
      <c r="AE2" s="70"/>
      <c r="AF2" s="70"/>
      <c r="AS2" s="70"/>
      <c r="AT2" s="70"/>
      <c r="BG2" s="70"/>
      <c r="BH2" s="70"/>
      <c r="BU2" s="70"/>
      <c r="BV2" s="70"/>
      <c r="CI2" s="70"/>
      <c r="CJ2" s="70"/>
      <c r="CW2" s="70"/>
      <c r="CX2" s="70"/>
      <c r="DK2" s="70"/>
      <c r="DL2" s="70"/>
      <c r="DY2" s="70"/>
      <c r="DZ2" s="71"/>
    </row>
    <row r="3" spans="1:134" s="17" customFormat="1" ht="14.25" customHeight="1" x14ac:dyDescent="0.25">
      <c r="A3" s="126" t="s">
        <v>47</v>
      </c>
      <c r="B3" s="127"/>
      <c r="C3" s="127"/>
      <c r="D3" s="106"/>
      <c r="E3" s="105"/>
      <c r="L3" s="71"/>
      <c r="M3" s="71"/>
      <c r="AC3" s="16"/>
      <c r="AD3" s="16"/>
      <c r="AE3" s="72"/>
      <c r="AF3" s="70"/>
      <c r="AG3" s="16"/>
      <c r="AH3" s="16"/>
      <c r="AI3" s="83"/>
      <c r="AJ3" s="16"/>
      <c r="AK3" s="16"/>
      <c r="AL3" s="16"/>
      <c r="AM3" s="16"/>
      <c r="AN3" s="16"/>
      <c r="AQ3" s="16"/>
      <c r="AR3" s="16"/>
      <c r="AS3" s="72"/>
      <c r="AT3" s="70"/>
      <c r="AU3" s="16"/>
      <c r="AV3" s="16"/>
      <c r="AW3" s="16"/>
      <c r="AX3" s="16"/>
      <c r="AY3" s="16"/>
      <c r="AZ3" s="16"/>
      <c r="BA3" s="16"/>
      <c r="BB3" s="16"/>
      <c r="BE3" s="16"/>
      <c r="BF3" s="16"/>
      <c r="BG3" s="72"/>
      <c r="BH3" s="70"/>
      <c r="BI3" s="16"/>
      <c r="BJ3" s="16"/>
      <c r="BK3" s="16"/>
      <c r="BL3" s="16"/>
      <c r="BM3" s="16"/>
      <c r="BN3" s="16"/>
      <c r="BO3" s="16"/>
      <c r="BP3" s="16"/>
      <c r="BS3" s="16"/>
      <c r="BT3" s="16"/>
      <c r="BU3" s="72"/>
      <c r="BV3" s="70"/>
      <c r="BW3" s="16"/>
      <c r="BX3" s="16"/>
      <c r="BY3" s="16"/>
      <c r="BZ3" s="16"/>
      <c r="CA3" s="16"/>
      <c r="CB3" s="16"/>
      <c r="CC3" s="16"/>
      <c r="CD3" s="16"/>
      <c r="CG3" s="16"/>
      <c r="CH3" s="16"/>
      <c r="CI3" s="72"/>
      <c r="CJ3" s="70"/>
      <c r="CK3" s="16"/>
      <c r="CL3" s="16"/>
      <c r="CM3" s="16"/>
      <c r="CN3" s="16"/>
      <c r="CO3" s="16"/>
      <c r="CP3" s="16"/>
      <c r="CQ3" s="16"/>
      <c r="CR3" s="16"/>
      <c r="CU3" s="16"/>
      <c r="CV3" s="16"/>
      <c r="CW3" s="72"/>
      <c r="CX3" s="70"/>
      <c r="CY3" s="16"/>
      <c r="CZ3" s="16"/>
      <c r="DA3" s="16"/>
      <c r="DB3" s="16"/>
      <c r="DC3" s="16"/>
      <c r="DD3" s="16"/>
      <c r="DE3" s="16"/>
      <c r="DF3" s="16"/>
      <c r="DI3" s="16"/>
      <c r="DJ3" s="16"/>
      <c r="DK3" s="72"/>
      <c r="DL3" s="70"/>
      <c r="DM3" s="16"/>
      <c r="DN3" s="16"/>
      <c r="DO3" s="16"/>
      <c r="DP3" s="16"/>
      <c r="DQ3" s="16"/>
      <c r="DR3" s="16"/>
      <c r="DS3" s="16"/>
      <c r="DT3" s="16"/>
      <c r="DW3" s="16"/>
      <c r="DX3" s="16"/>
      <c r="DY3" s="70"/>
      <c r="DZ3" s="71"/>
    </row>
    <row r="4" spans="1:134" s="17" customFormat="1" ht="13.5" customHeight="1" thickBot="1" x14ac:dyDescent="0.3">
      <c r="A4" s="229" t="str">
        <f>'1-INFOS'!F49</f>
        <v>Demande unique</v>
      </c>
      <c r="B4" s="127"/>
      <c r="C4" s="127"/>
      <c r="D4" s="106"/>
      <c r="E4" s="105"/>
      <c r="G4" s="245" t="s">
        <v>31</v>
      </c>
      <c r="H4" s="246"/>
      <c r="I4" s="246"/>
      <c r="J4" s="247"/>
      <c r="K4" s="107"/>
      <c r="M4" s="135" t="s">
        <v>46</v>
      </c>
      <c r="N4" s="136"/>
      <c r="O4" s="136"/>
      <c r="P4" s="137"/>
      <c r="Q4" s="138">
        <v>44501</v>
      </c>
      <c r="R4" s="138">
        <v>44531</v>
      </c>
      <c r="S4" s="138">
        <v>44562</v>
      </c>
      <c r="T4" s="138">
        <v>44593</v>
      </c>
      <c r="U4" s="138">
        <v>44621</v>
      </c>
      <c r="V4" s="138">
        <v>44652</v>
      </c>
      <c r="W4" s="138">
        <v>44682</v>
      </c>
      <c r="X4" s="138">
        <v>44713</v>
      </c>
      <c r="Y4" s="108"/>
      <c r="AA4" s="248" t="s">
        <v>51</v>
      </c>
      <c r="AB4" s="248"/>
      <c r="AC4" s="248"/>
      <c r="AD4" s="248"/>
      <c r="AE4" s="72"/>
      <c r="AF4" s="102" t="s">
        <v>76</v>
      </c>
      <c r="AG4" s="102"/>
      <c r="AH4" s="73"/>
      <c r="AI4" s="184"/>
      <c r="AJ4" s="84"/>
      <c r="AK4" s="84"/>
      <c r="AL4" s="185"/>
      <c r="AM4" s="73"/>
      <c r="AN4" s="16"/>
      <c r="AQ4" s="16"/>
      <c r="AR4" s="16"/>
      <c r="AS4" s="72"/>
      <c r="AT4" s="70"/>
      <c r="AU4" s="73"/>
      <c r="AV4" s="73"/>
      <c r="AW4" s="73"/>
      <c r="AX4" s="73"/>
      <c r="AY4" s="73"/>
      <c r="AZ4" s="73"/>
      <c r="BA4" s="73"/>
      <c r="BB4" s="16"/>
      <c r="BE4" s="16"/>
      <c r="BF4" s="16"/>
      <c r="BG4" s="72"/>
      <c r="BH4" s="70"/>
      <c r="BI4" s="73"/>
      <c r="BJ4" s="73"/>
      <c r="BK4" s="73"/>
      <c r="BL4" s="73"/>
      <c r="BM4" s="73"/>
      <c r="BN4" s="73"/>
      <c r="BO4" s="73"/>
      <c r="BP4" s="16"/>
      <c r="BS4" s="16"/>
      <c r="BT4" s="16"/>
      <c r="BU4" s="72"/>
      <c r="BV4" s="70"/>
      <c r="BW4" s="73"/>
      <c r="BX4" s="73"/>
      <c r="BY4" s="73"/>
      <c r="BZ4" s="73"/>
      <c r="CA4" s="73"/>
      <c r="CB4" s="73"/>
      <c r="CC4" s="73"/>
      <c r="CD4" s="16"/>
      <c r="CG4" s="16"/>
      <c r="CH4" s="16"/>
      <c r="CI4" s="72"/>
      <c r="CJ4" s="70"/>
      <c r="CK4" s="73"/>
      <c r="CL4" s="73"/>
      <c r="CM4" s="73"/>
      <c r="CN4" s="73"/>
      <c r="CO4" s="73"/>
      <c r="CP4" s="73"/>
      <c r="CQ4" s="73"/>
      <c r="CR4" s="16"/>
      <c r="CU4" s="16"/>
      <c r="CV4" s="16"/>
      <c r="CW4" s="72"/>
      <c r="CX4" s="70"/>
      <c r="CY4" s="73"/>
      <c r="CZ4" s="73"/>
      <c r="DA4" s="73"/>
      <c r="DB4" s="73"/>
      <c r="DC4" s="73"/>
      <c r="DD4" s="73"/>
      <c r="DE4" s="73"/>
      <c r="DF4" s="16"/>
      <c r="DI4" s="16"/>
      <c r="DJ4" s="16"/>
      <c r="DK4" s="72"/>
      <c r="DL4" s="70"/>
      <c r="DM4" s="73"/>
      <c r="DN4" s="73"/>
      <c r="DO4" s="73"/>
      <c r="DP4" s="73"/>
      <c r="DQ4" s="73"/>
      <c r="DR4" s="73"/>
      <c r="DS4" s="73"/>
      <c r="DT4" s="16"/>
      <c r="DW4" s="16"/>
      <c r="DX4" s="16"/>
      <c r="DY4" s="70"/>
      <c r="DZ4" s="71"/>
    </row>
    <row r="5" spans="1:134" ht="15.75" customHeight="1" thickBot="1" x14ac:dyDescent="0.3">
      <c r="A5" s="128" t="s">
        <v>44</v>
      </c>
      <c r="B5" s="129"/>
      <c r="C5" s="130">
        <v>64.900000000000006</v>
      </c>
      <c r="D5" s="106"/>
      <c r="G5" s="131" t="s">
        <v>28</v>
      </c>
      <c r="H5" s="132"/>
      <c r="I5" s="133"/>
      <c r="J5" s="134">
        <v>0.9</v>
      </c>
      <c r="K5" s="109"/>
      <c r="M5" s="139" t="s">
        <v>37</v>
      </c>
      <c r="N5" s="140"/>
      <c r="O5" s="140"/>
      <c r="P5" s="141"/>
      <c r="Q5" s="142">
        <v>0.12698670063361606</v>
      </c>
      <c r="R5" s="142">
        <v>0.17326736688145941</v>
      </c>
      <c r="S5" s="142">
        <v>0.18633024871743376</v>
      </c>
      <c r="T5" s="142">
        <v>0.15828782973036401</v>
      </c>
      <c r="U5" s="143">
        <v>0.13405917148312491</v>
      </c>
      <c r="V5" s="143">
        <v>7.2764028797995386E-2</v>
      </c>
      <c r="W5" s="143">
        <v>3.307340779734573E-2</v>
      </c>
      <c r="X5" s="143">
        <v>1.421691122820266E-2</v>
      </c>
      <c r="Y5" s="110"/>
      <c r="AA5" s="149" t="s">
        <v>52</v>
      </c>
      <c r="AB5" s="150"/>
      <c r="AC5" s="249" t="s">
        <v>49</v>
      </c>
      <c r="AD5" s="249"/>
      <c r="AF5" s="33"/>
      <c r="AG5" s="55" t="s">
        <v>74</v>
      </c>
      <c r="AH5" s="74"/>
      <c r="AI5" s="184"/>
      <c r="AJ5" s="74"/>
      <c r="AK5" s="84"/>
      <c r="AL5" s="185"/>
      <c r="AM5" s="74"/>
      <c r="AT5" s="17"/>
      <c r="AU5" s="74"/>
      <c r="AV5" s="74"/>
      <c r="AW5" s="74"/>
      <c r="AX5" s="74"/>
      <c r="AY5" s="74"/>
      <c r="AZ5" s="74"/>
      <c r="BA5" s="74"/>
      <c r="BH5" s="17"/>
      <c r="BI5" s="74"/>
      <c r="BJ5" s="74"/>
      <c r="BK5" s="74"/>
      <c r="BL5" s="74"/>
      <c r="BM5" s="74"/>
      <c r="BN5" s="74"/>
      <c r="BO5" s="74"/>
      <c r="BV5" s="17"/>
      <c r="BW5" s="74"/>
      <c r="BX5" s="74"/>
      <c r="BY5" s="74"/>
      <c r="BZ5" s="74"/>
      <c r="CA5" s="74"/>
      <c r="CB5" s="74"/>
      <c r="CC5" s="74"/>
      <c r="CJ5" s="17"/>
      <c r="CK5" s="74"/>
      <c r="CL5" s="74"/>
      <c r="CM5" s="74"/>
      <c r="CN5" s="74"/>
      <c r="CO5" s="74"/>
      <c r="CP5" s="74"/>
      <c r="CQ5" s="74"/>
      <c r="CX5" s="17"/>
      <c r="CY5" s="74"/>
      <c r="CZ5" s="74"/>
      <c r="DA5" s="74"/>
      <c r="DB5" s="74"/>
      <c r="DC5" s="74"/>
      <c r="DD5" s="74"/>
      <c r="DE5" s="74"/>
      <c r="DL5" s="17"/>
      <c r="DM5" s="74"/>
      <c r="DN5" s="74"/>
      <c r="DO5" s="74"/>
      <c r="DP5" s="74"/>
      <c r="DQ5" s="74"/>
      <c r="DR5" s="74"/>
      <c r="DS5" s="74"/>
      <c r="DY5" s="17"/>
    </row>
    <row r="6" spans="1:134" ht="16.5" customHeight="1" thickBot="1" x14ac:dyDescent="0.3">
      <c r="A6" s="128" t="s">
        <v>97</v>
      </c>
      <c r="B6" s="129"/>
      <c r="C6" s="130">
        <v>48.31</v>
      </c>
      <c r="D6" s="106"/>
      <c r="F6" s="111"/>
      <c r="G6" s="131" t="s">
        <v>29</v>
      </c>
      <c r="H6" s="132"/>
      <c r="I6" s="133"/>
      <c r="J6" s="134">
        <v>0.92</v>
      </c>
      <c r="K6" s="109"/>
      <c r="M6" s="144" t="s">
        <v>96</v>
      </c>
      <c r="N6" s="144"/>
      <c r="O6" s="144"/>
      <c r="P6" s="144"/>
      <c r="Q6" s="145">
        <v>82.1</v>
      </c>
      <c r="R6" s="145">
        <v>102.5</v>
      </c>
      <c r="S6" s="145">
        <v>99</v>
      </c>
      <c r="T6" s="145">
        <v>124.6</v>
      </c>
      <c r="U6" s="145">
        <v>100.1</v>
      </c>
      <c r="V6" s="145">
        <v>96.6</v>
      </c>
      <c r="W6" s="145">
        <v>135.19999999999999</v>
      </c>
      <c r="X6" s="146">
        <v>108.6</v>
      </c>
      <c r="Y6" s="112"/>
      <c r="Z6" s="17"/>
      <c r="AA6" s="149" t="s">
        <v>53</v>
      </c>
      <c r="AB6" s="150"/>
      <c r="AC6" s="249" t="s">
        <v>49</v>
      </c>
      <c r="AD6" s="249"/>
      <c r="AE6" s="113"/>
      <c r="AF6" s="34"/>
      <c r="AG6" s="55" t="s">
        <v>106</v>
      </c>
      <c r="AH6" s="75"/>
      <c r="AI6" s="184"/>
      <c r="AJ6" s="75"/>
      <c r="AK6" s="84"/>
      <c r="AL6" s="185"/>
      <c r="AM6" s="76"/>
      <c r="AO6" s="17"/>
      <c r="AP6" s="17"/>
      <c r="AT6" s="17"/>
      <c r="AU6" s="75"/>
      <c r="AV6" s="75"/>
      <c r="AW6" s="75"/>
      <c r="AX6" s="75"/>
      <c r="AY6" s="75"/>
      <c r="AZ6" s="75"/>
      <c r="BA6" s="76"/>
      <c r="BC6" s="17"/>
      <c r="BD6" s="17"/>
      <c r="BH6" s="17"/>
      <c r="BI6" s="75"/>
      <c r="BJ6" s="75"/>
      <c r="BK6" s="75"/>
      <c r="BL6" s="75"/>
      <c r="BM6" s="75"/>
      <c r="BN6" s="75"/>
      <c r="BO6" s="76"/>
      <c r="BQ6" s="17"/>
      <c r="BR6" s="17"/>
      <c r="BV6" s="17"/>
      <c r="BW6" s="75"/>
      <c r="BX6" s="75"/>
      <c r="BY6" s="75"/>
      <c r="BZ6" s="75"/>
      <c r="CA6" s="75"/>
      <c r="CB6" s="75"/>
      <c r="CC6" s="76"/>
      <c r="CE6" s="17"/>
      <c r="CF6" s="17"/>
      <c r="CJ6" s="17"/>
      <c r="CK6" s="75"/>
      <c r="CL6" s="75"/>
      <c r="CM6" s="75"/>
      <c r="CN6" s="75"/>
      <c r="CO6" s="75"/>
      <c r="CP6" s="75"/>
      <c r="CQ6" s="76"/>
      <c r="CS6" s="17"/>
      <c r="CT6" s="17"/>
      <c r="CX6" s="17"/>
      <c r="CY6" s="75"/>
      <c r="CZ6" s="75"/>
      <c r="DA6" s="75"/>
      <c r="DB6" s="75"/>
      <c r="DC6" s="75"/>
      <c r="DD6" s="75"/>
      <c r="DE6" s="76"/>
      <c r="DG6" s="17"/>
      <c r="DH6" s="17"/>
      <c r="DL6" s="17"/>
      <c r="DM6" s="75"/>
      <c r="DN6" s="75"/>
      <c r="DO6" s="75"/>
      <c r="DP6" s="75"/>
      <c r="DQ6" s="75"/>
      <c r="DR6" s="75"/>
      <c r="DS6" s="76"/>
      <c r="DU6" s="17"/>
      <c r="DV6" s="17"/>
      <c r="DY6" s="17"/>
      <c r="DZ6" s="77"/>
    </row>
    <row r="7" spans="1:134" s="17" customFormat="1" ht="14.25" customHeight="1" x14ac:dyDescent="0.25">
      <c r="A7" s="114"/>
      <c r="B7" s="106"/>
      <c r="C7" s="106"/>
      <c r="D7" s="106"/>
      <c r="F7" s="18"/>
      <c r="G7" s="174" t="s">
        <v>30</v>
      </c>
      <c r="H7" s="174"/>
      <c r="I7" s="174"/>
      <c r="J7" s="175">
        <v>0.83</v>
      </c>
      <c r="K7" s="115"/>
      <c r="M7" s="253" t="s">
        <v>33</v>
      </c>
      <c r="N7" s="254"/>
      <c r="O7" s="254"/>
      <c r="P7" s="255"/>
      <c r="Q7" s="147">
        <f t="shared" ref="Q7:X7" si="0">+Q6-$C$5</f>
        <v>17.199999999999989</v>
      </c>
      <c r="R7" s="147">
        <f t="shared" si="0"/>
        <v>37.599999999999994</v>
      </c>
      <c r="S7" s="147">
        <f t="shared" si="0"/>
        <v>34.099999999999994</v>
      </c>
      <c r="T7" s="147">
        <f t="shared" si="0"/>
        <v>59.699999999999989</v>
      </c>
      <c r="U7" s="147">
        <f t="shared" si="0"/>
        <v>35.199999999999989</v>
      </c>
      <c r="V7" s="147">
        <f t="shared" si="0"/>
        <v>31.699999999999989</v>
      </c>
      <c r="W7" s="147">
        <f t="shared" si="0"/>
        <v>70.299999999999983</v>
      </c>
      <c r="X7" s="148">
        <f t="shared" si="0"/>
        <v>43.699999999999989</v>
      </c>
      <c r="Y7" s="116"/>
      <c r="Z7" s="79"/>
      <c r="AA7" s="151" t="s">
        <v>54</v>
      </c>
      <c r="AB7" s="152"/>
      <c r="AC7" s="249" t="s">
        <v>50</v>
      </c>
      <c r="AD7" s="249"/>
      <c r="AE7" s="113"/>
      <c r="AF7" s="42"/>
      <c r="AG7" s="55" t="s">
        <v>73</v>
      </c>
      <c r="AH7" s="78"/>
      <c r="AI7" s="78"/>
      <c r="AJ7" s="78"/>
      <c r="AK7" s="78"/>
      <c r="AL7" s="78"/>
      <c r="AM7" s="78"/>
      <c r="AN7" s="79"/>
      <c r="AO7" s="79"/>
      <c r="AP7" s="79"/>
      <c r="AU7" s="78"/>
      <c r="AV7" s="78"/>
      <c r="AW7" s="78"/>
      <c r="AX7" s="78"/>
      <c r="AY7" s="78"/>
      <c r="AZ7" s="78"/>
      <c r="BA7" s="78"/>
      <c r="BB7" s="79"/>
      <c r="BC7" s="79"/>
      <c r="BD7" s="79"/>
      <c r="BI7" s="78"/>
      <c r="BJ7" s="78"/>
      <c r="BK7" s="78"/>
      <c r="BL7" s="78"/>
      <c r="BM7" s="78"/>
      <c r="BN7" s="78"/>
      <c r="BO7" s="78"/>
      <c r="BP7" s="79"/>
      <c r="BQ7" s="79"/>
      <c r="BR7" s="79"/>
      <c r="BW7" s="78"/>
      <c r="BX7" s="78"/>
      <c r="BY7" s="78"/>
      <c r="BZ7" s="78"/>
      <c r="CA7" s="78"/>
      <c r="CB7" s="78"/>
      <c r="CC7" s="78"/>
      <c r="CD7" s="79"/>
      <c r="CE7" s="79"/>
      <c r="CF7" s="79"/>
      <c r="CK7" s="78"/>
      <c r="CL7" s="78"/>
      <c r="CM7" s="78"/>
      <c r="CN7" s="78"/>
      <c r="CO7" s="78"/>
      <c r="CP7" s="78"/>
      <c r="CQ7" s="78"/>
      <c r="CR7" s="79"/>
      <c r="CS7" s="79"/>
      <c r="CT7" s="79"/>
      <c r="CY7" s="78"/>
      <c r="CZ7" s="78"/>
      <c r="DA7" s="78"/>
      <c r="DB7" s="78"/>
      <c r="DC7" s="78"/>
      <c r="DD7" s="78"/>
      <c r="DE7" s="78"/>
      <c r="DF7" s="79"/>
      <c r="DG7" s="79"/>
      <c r="DH7" s="79"/>
      <c r="DM7" s="78"/>
      <c r="DN7" s="78"/>
      <c r="DO7" s="78"/>
      <c r="DP7" s="78"/>
      <c r="DQ7" s="78"/>
      <c r="DR7" s="78"/>
      <c r="DS7" s="78"/>
      <c r="DT7" s="79"/>
      <c r="DU7" s="79"/>
      <c r="DV7" s="79"/>
      <c r="DZ7" s="71"/>
    </row>
    <row r="8" spans="1:134" s="17" customFormat="1" x14ac:dyDescent="0.25">
      <c r="A8" s="117" t="s">
        <v>7</v>
      </c>
      <c r="G8" s="18"/>
      <c r="H8" s="118"/>
      <c r="I8" s="118"/>
      <c r="J8" s="119"/>
      <c r="K8" s="119"/>
      <c r="L8" s="120"/>
      <c r="AC8" s="70"/>
      <c r="AD8" s="70"/>
      <c r="AE8" s="70"/>
      <c r="AF8" s="48"/>
      <c r="AG8" s="55" t="s">
        <v>73</v>
      </c>
      <c r="AH8" s="80"/>
      <c r="AI8" s="16"/>
      <c r="AJ8" s="16"/>
      <c r="AK8" s="16"/>
      <c r="AL8" s="16"/>
      <c r="AM8" s="16"/>
      <c r="AN8" s="16"/>
      <c r="AQ8" s="70"/>
      <c r="AR8" s="70"/>
      <c r="AS8" s="70"/>
      <c r="AT8" s="70"/>
      <c r="AU8" s="16"/>
      <c r="AV8" s="80"/>
      <c r="AW8" s="16"/>
      <c r="AX8" s="16"/>
      <c r="AY8" s="16"/>
      <c r="AZ8" s="16"/>
      <c r="BA8" s="16"/>
      <c r="BB8" s="16"/>
      <c r="BE8" s="70"/>
      <c r="BF8" s="70"/>
      <c r="BG8" s="70"/>
      <c r="BH8" s="70"/>
      <c r="BI8" s="16"/>
      <c r="BJ8" s="80"/>
      <c r="BK8" s="16"/>
      <c r="BL8" s="16"/>
      <c r="BM8" s="16"/>
      <c r="BN8" s="16"/>
      <c r="BO8" s="16"/>
      <c r="BP8" s="16"/>
      <c r="BS8" s="70"/>
      <c r="BT8" s="70"/>
      <c r="BU8" s="70"/>
      <c r="BV8" s="70"/>
      <c r="BW8" s="16"/>
      <c r="BX8" s="80"/>
      <c r="BY8" s="16"/>
      <c r="BZ8" s="16"/>
      <c r="CA8" s="16"/>
      <c r="CB8" s="16"/>
      <c r="CC8" s="16"/>
      <c r="CD8" s="16"/>
      <c r="CG8" s="70"/>
      <c r="CH8" s="70"/>
      <c r="CI8" s="70"/>
      <c r="CJ8" s="70"/>
      <c r="CK8" s="16"/>
      <c r="CL8" s="80"/>
      <c r="CM8" s="16"/>
      <c r="CN8" s="16"/>
      <c r="CO8" s="16"/>
      <c r="CP8" s="16"/>
      <c r="CQ8" s="16"/>
      <c r="CR8" s="16"/>
      <c r="CU8" s="70"/>
      <c r="CV8" s="70"/>
      <c r="CW8" s="70"/>
      <c r="CX8" s="70"/>
      <c r="CY8" s="16"/>
      <c r="CZ8" s="80"/>
      <c r="DA8" s="16"/>
      <c r="DB8" s="16"/>
      <c r="DC8" s="16"/>
      <c r="DD8" s="16"/>
      <c r="DE8" s="16"/>
      <c r="DF8" s="16"/>
      <c r="DI8" s="70"/>
      <c r="DJ8" s="70"/>
      <c r="DK8" s="70"/>
      <c r="DL8" s="70"/>
      <c r="DM8" s="16"/>
      <c r="DN8" s="80"/>
      <c r="DO8" s="16"/>
      <c r="DP8" s="16"/>
      <c r="DQ8" s="16"/>
      <c r="DR8" s="16"/>
      <c r="DS8" s="16"/>
      <c r="DT8" s="16"/>
      <c r="DW8" s="70"/>
      <c r="DX8" s="70"/>
      <c r="DY8" s="70"/>
      <c r="DZ8" s="71"/>
    </row>
    <row r="9" spans="1:134" s="17" customFormat="1" ht="19.5" thickBot="1" x14ac:dyDescent="0.35">
      <c r="A9" s="121" t="s">
        <v>138</v>
      </c>
      <c r="B9" s="121"/>
      <c r="C9" s="121"/>
      <c r="D9" s="121"/>
      <c r="I9" s="122"/>
      <c r="L9" s="127" t="s">
        <v>27</v>
      </c>
      <c r="M9" s="71"/>
      <c r="N9" s="71"/>
      <c r="O9" s="71"/>
      <c r="P9" s="71"/>
      <c r="Q9" s="71"/>
      <c r="R9" s="71"/>
      <c r="AC9" s="70"/>
      <c r="AD9" s="70"/>
      <c r="AE9" s="70"/>
      <c r="AF9" s="70"/>
      <c r="AQ9" s="70"/>
      <c r="AR9" s="70"/>
      <c r="AS9" s="70"/>
      <c r="AT9" s="70"/>
      <c r="BE9" s="70"/>
      <c r="BF9" s="70"/>
      <c r="BG9" s="70"/>
      <c r="BH9" s="70"/>
      <c r="BS9" s="70"/>
      <c r="BT9" s="70"/>
      <c r="BU9" s="70"/>
      <c r="BV9" s="70"/>
      <c r="CG9" s="70"/>
      <c r="CH9" s="70"/>
      <c r="CI9" s="70"/>
      <c r="CJ9" s="70"/>
      <c r="CU9" s="70"/>
      <c r="CV9" s="70"/>
      <c r="CW9" s="70"/>
      <c r="CX9" s="70"/>
      <c r="DI9" s="70"/>
      <c r="DJ9" s="70"/>
      <c r="DK9" s="70"/>
      <c r="DL9" s="70"/>
      <c r="DW9" s="70"/>
      <c r="DX9" s="70"/>
      <c r="DY9" s="70"/>
      <c r="DZ9" s="71"/>
    </row>
    <row r="10" spans="1:134" s="17" customFormat="1" ht="24.75" thickTop="1" thickBot="1" x14ac:dyDescent="0.4">
      <c r="A10" s="199"/>
      <c r="B10" s="123"/>
      <c r="C10" s="123"/>
      <c r="D10" s="123"/>
      <c r="E10" s="123"/>
      <c r="F10" s="123"/>
      <c r="G10" s="81"/>
      <c r="H10" s="81"/>
      <c r="I10" s="124"/>
      <c r="J10" s="81"/>
      <c r="K10" s="81"/>
      <c r="L10" s="153" t="s">
        <v>22</v>
      </c>
      <c r="M10" s="18"/>
      <c r="N10" s="18"/>
      <c r="O10" s="18"/>
      <c r="P10" s="18"/>
      <c r="Q10" s="256" t="s">
        <v>11</v>
      </c>
      <c r="R10" s="257"/>
      <c r="S10" s="257"/>
      <c r="T10" s="257"/>
      <c r="U10" s="257"/>
      <c r="V10" s="257"/>
      <c r="W10" s="257"/>
      <c r="X10" s="257"/>
      <c r="Y10" s="257"/>
      <c r="Z10" s="257"/>
      <c r="AA10" s="257"/>
      <c r="AB10" s="257"/>
      <c r="AC10" s="257"/>
      <c r="AD10" s="258"/>
      <c r="AE10" s="256" t="s">
        <v>12</v>
      </c>
      <c r="AF10" s="257"/>
      <c r="AG10" s="257"/>
      <c r="AH10" s="257"/>
      <c r="AI10" s="257"/>
      <c r="AJ10" s="257"/>
      <c r="AK10" s="257"/>
      <c r="AL10" s="257"/>
      <c r="AM10" s="257"/>
      <c r="AN10" s="257"/>
      <c r="AO10" s="257"/>
      <c r="AP10" s="257"/>
      <c r="AQ10" s="257"/>
      <c r="AR10" s="258"/>
      <c r="AS10" s="256" t="s">
        <v>13</v>
      </c>
      <c r="AT10" s="257"/>
      <c r="AU10" s="257"/>
      <c r="AV10" s="257"/>
      <c r="AW10" s="257"/>
      <c r="AX10" s="257"/>
      <c r="AY10" s="257"/>
      <c r="AZ10" s="257"/>
      <c r="BA10" s="257"/>
      <c r="BB10" s="257"/>
      <c r="BC10" s="257"/>
      <c r="BD10" s="257"/>
      <c r="BE10" s="257"/>
      <c r="BF10" s="258"/>
      <c r="BG10" s="256" t="s">
        <v>14</v>
      </c>
      <c r="BH10" s="257"/>
      <c r="BI10" s="257"/>
      <c r="BJ10" s="257"/>
      <c r="BK10" s="257"/>
      <c r="BL10" s="257"/>
      <c r="BM10" s="257"/>
      <c r="BN10" s="257"/>
      <c r="BO10" s="257"/>
      <c r="BP10" s="257"/>
      <c r="BQ10" s="257"/>
      <c r="BR10" s="257"/>
      <c r="BS10" s="257"/>
      <c r="BT10" s="258"/>
      <c r="BU10" s="256" t="s">
        <v>15</v>
      </c>
      <c r="BV10" s="257"/>
      <c r="BW10" s="257"/>
      <c r="BX10" s="257"/>
      <c r="BY10" s="257"/>
      <c r="BZ10" s="257"/>
      <c r="CA10" s="257"/>
      <c r="CB10" s="257"/>
      <c r="CC10" s="257"/>
      <c r="CD10" s="257"/>
      <c r="CE10" s="257"/>
      <c r="CF10" s="257"/>
      <c r="CG10" s="257"/>
      <c r="CH10" s="258"/>
      <c r="CI10" s="256" t="s">
        <v>16</v>
      </c>
      <c r="CJ10" s="257"/>
      <c r="CK10" s="257"/>
      <c r="CL10" s="257"/>
      <c r="CM10" s="257"/>
      <c r="CN10" s="257"/>
      <c r="CO10" s="257"/>
      <c r="CP10" s="257"/>
      <c r="CQ10" s="257"/>
      <c r="CR10" s="257"/>
      <c r="CS10" s="257"/>
      <c r="CT10" s="257"/>
      <c r="CU10" s="257"/>
      <c r="CV10" s="258"/>
      <c r="CW10" s="256" t="s">
        <v>75</v>
      </c>
      <c r="CX10" s="257"/>
      <c r="CY10" s="257"/>
      <c r="CZ10" s="257"/>
      <c r="DA10" s="257"/>
      <c r="DB10" s="257"/>
      <c r="DC10" s="257"/>
      <c r="DD10" s="257"/>
      <c r="DE10" s="257"/>
      <c r="DF10" s="257"/>
      <c r="DG10" s="257"/>
      <c r="DH10" s="257"/>
      <c r="DI10" s="257"/>
      <c r="DJ10" s="258"/>
      <c r="DK10" s="256" t="s">
        <v>17</v>
      </c>
      <c r="DL10" s="257"/>
      <c r="DM10" s="257"/>
      <c r="DN10" s="257"/>
      <c r="DO10" s="257"/>
      <c r="DP10" s="257"/>
      <c r="DQ10" s="257"/>
      <c r="DR10" s="257"/>
      <c r="DS10" s="257"/>
      <c r="DT10" s="257"/>
      <c r="DU10" s="257"/>
      <c r="DV10" s="257"/>
      <c r="DW10" s="257"/>
      <c r="DX10" s="258"/>
    </row>
    <row r="11" spans="1:134" s="17" customFormat="1" ht="19.5" thickBot="1" x14ac:dyDescent="0.35">
      <c r="A11" s="259" t="s">
        <v>88</v>
      </c>
      <c r="B11" s="260"/>
      <c r="C11" s="260"/>
      <c r="D11" s="260"/>
      <c r="E11" s="260"/>
      <c r="F11" s="260"/>
      <c r="G11" s="261"/>
      <c r="H11" s="259" t="s">
        <v>90</v>
      </c>
      <c r="I11" s="260"/>
      <c r="J11" s="261"/>
      <c r="K11" s="81"/>
      <c r="L11" s="18"/>
      <c r="M11" s="18"/>
      <c r="N11" s="18"/>
      <c r="O11" s="18"/>
      <c r="P11" s="18"/>
      <c r="Q11" s="252" t="s">
        <v>87</v>
      </c>
      <c r="R11" s="243"/>
      <c r="S11" s="243"/>
      <c r="T11" s="243"/>
      <c r="U11" s="244"/>
      <c r="V11" s="243" t="s">
        <v>82</v>
      </c>
      <c r="W11" s="243"/>
      <c r="X11" s="244"/>
      <c r="Y11" s="38" t="s">
        <v>83</v>
      </c>
      <c r="Z11" s="250" t="s">
        <v>84</v>
      </c>
      <c r="AA11" s="243"/>
      <c r="AB11" s="243"/>
      <c r="AC11" s="243"/>
      <c r="AD11" s="251"/>
      <c r="AE11" s="252" t="s">
        <v>87</v>
      </c>
      <c r="AF11" s="243"/>
      <c r="AG11" s="243"/>
      <c r="AH11" s="243"/>
      <c r="AI11" s="244"/>
      <c r="AJ11" s="243" t="s">
        <v>82</v>
      </c>
      <c r="AK11" s="243"/>
      <c r="AL11" s="244"/>
      <c r="AM11" s="38" t="s">
        <v>83</v>
      </c>
      <c r="AN11" s="250" t="s">
        <v>84</v>
      </c>
      <c r="AO11" s="243"/>
      <c r="AP11" s="243"/>
      <c r="AQ11" s="243"/>
      <c r="AR11" s="251"/>
      <c r="AS11" s="252" t="s">
        <v>87</v>
      </c>
      <c r="AT11" s="243"/>
      <c r="AU11" s="243"/>
      <c r="AV11" s="243"/>
      <c r="AW11" s="244"/>
      <c r="AX11" s="243" t="s">
        <v>82</v>
      </c>
      <c r="AY11" s="243"/>
      <c r="AZ11" s="244"/>
      <c r="BA11" s="38" t="s">
        <v>83</v>
      </c>
      <c r="BB11" s="250" t="s">
        <v>84</v>
      </c>
      <c r="BC11" s="243"/>
      <c r="BD11" s="243"/>
      <c r="BE11" s="243"/>
      <c r="BF11" s="251"/>
      <c r="BG11" s="252" t="s">
        <v>87</v>
      </c>
      <c r="BH11" s="243"/>
      <c r="BI11" s="243"/>
      <c r="BJ11" s="243"/>
      <c r="BK11" s="244"/>
      <c r="BL11" s="243" t="s">
        <v>82</v>
      </c>
      <c r="BM11" s="243"/>
      <c r="BN11" s="244"/>
      <c r="BO11" s="38" t="s">
        <v>83</v>
      </c>
      <c r="BP11" s="250" t="s">
        <v>84</v>
      </c>
      <c r="BQ11" s="243"/>
      <c r="BR11" s="243"/>
      <c r="BS11" s="243"/>
      <c r="BT11" s="251"/>
      <c r="BU11" s="252" t="s">
        <v>87</v>
      </c>
      <c r="BV11" s="243"/>
      <c r="BW11" s="243"/>
      <c r="BX11" s="243"/>
      <c r="BY11" s="244"/>
      <c r="BZ11" s="243" t="s">
        <v>82</v>
      </c>
      <c r="CA11" s="243"/>
      <c r="CB11" s="244"/>
      <c r="CC11" s="38" t="s">
        <v>83</v>
      </c>
      <c r="CD11" s="250" t="s">
        <v>84</v>
      </c>
      <c r="CE11" s="243"/>
      <c r="CF11" s="243"/>
      <c r="CG11" s="243"/>
      <c r="CH11" s="251"/>
      <c r="CI11" s="252" t="s">
        <v>87</v>
      </c>
      <c r="CJ11" s="243"/>
      <c r="CK11" s="243"/>
      <c r="CL11" s="243"/>
      <c r="CM11" s="244"/>
      <c r="CN11" s="243" t="s">
        <v>82</v>
      </c>
      <c r="CO11" s="243"/>
      <c r="CP11" s="244"/>
      <c r="CQ11" s="38" t="s">
        <v>83</v>
      </c>
      <c r="CR11" s="250" t="s">
        <v>84</v>
      </c>
      <c r="CS11" s="243"/>
      <c r="CT11" s="243"/>
      <c r="CU11" s="243"/>
      <c r="CV11" s="251"/>
      <c r="CW11" s="252" t="s">
        <v>87</v>
      </c>
      <c r="CX11" s="243"/>
      <c r="CY11" s="243"/>
      <c r="CZ11" s="243"/>
      <c r="DA11" s="244"/>
      <c r="DB11" s="243" t="s">
        <v>82</v>
      </c>
      <c r="DC11" s="243"/>
      <c r="DD11" s="244"/>
      <c r="DE11" s="38" t="s">
        <v>83</v>
      </c>
      <c r="DF11" s="250" t="s">
        <v>84</v>
      </c>
      <c r="DG11" s="243"/>
      <c r="DH11" s="243"/>
      <c r="DI11" s="243"/>
      <c r="DJ11" s="251"/>
      <c r="DK11" s="252" t="s">
        <v>87</v>
      </c>
      <c r="DL11" s="243"/>
      <c r="DM11" s="243"/>
      <c r="DN11" s="243"/>
      <c r="DO11" s="244"/>
      <c r="DP11" s="243" t="s">
        <v>82</v>
      </c>
      <c r="DQ11" s="243"/>
      <c r="DR11" s="244"/>
      <c r="DS11" s="38" t="s">
        <v>83</v>
      </c>
      <c r="DT11" s="250" t="s">
        <v>84</v>
      </c>
      <c r="DU11" s="243"/>
      <c r="DV11" s="243"/>
      <c r="DW11" s="243"/>
      <c r="DX11" s="251"/>
    </row>
    <row r="12" spans="1:134" s="28" customFormat="1" ht="249.75" customHeight="1" thickBot="1" x14ac:dyDescent="0.3">
      <c r="A12" s="43" t="s">
        <v>81</v>
      </c>
      <c r="B12" s="154" t="s">
        <v>77</v>
      </c>
      <c r="C12" s="154" t="s">
        <v>3</v>
      </c>
      <c r="D12" s="154" t="s">
        <v>38</v>
      </c>
      <c r="E12" s="154" t="s">
        <v>78</v>
      </c>
      <c r="F12" s="154" t="s">
        <v>39</v>
      </c>
      <c r="G12" s="186" t="s">
        <v>32</v>
      </c>
      <c r="H12" s="177" t="s">
        <v>2</v>
      </c>
      <c r="I12" s="20" t="s">
        <v>1</v>
      </c>
      <c r="J12" s="182" t="s">
        <v>0</v>
      </c>
      <c r="K12" s="190" t="s">
        <v>109</v>
      </c>
      <c r="L12" s="191" t="s">
        <v>110</v>
      </c>
      <c r="M12" s="192" t="s">
        <v>100</v>
      </c>
      <c r="N12" s="193" t="s">
        <v>72</v>
      </c>
      <c r="O12" s="194" t="s">
        <v>71</v>
      </c>
      <c r="P12" s="195" t="s">
        <v>158</v>
      </c>
      <c r="Q12" s="188" t="s">
        <v>69</v>
      </c>
      <c r="R12" s="35" t="s">
        <v>48</v>
      </c>
      <c r="S12" s="20" t="s">
        <v>112</v>
      </c>
      <c r="T12" s="36" t="s">
        <v>115</v>
      </c>
      <c r="U12" s="53" t="s">
        <v>159</v>
      </c>
      <c r="V12" s="35" t="s">
        <v>139</v>
      </c>
      <c r="W12" s="35" t="s">
        <v>141</v>
      </c>
      <c r="X12" s="53" t="s">
        <v>142</v>
      </c>
      <c r="Y12" s="37" t="s">
        <v>40</v>
      </c>
      <c r="Z12" s="50" t="s">
        <v>145</v>
      </c>
      <c r="AA12" s="21" t="s">
        <v>143</v>
      </c>
      <c r="AB12" s="22" t="s">
        <v>144</v>
      </c>
      <c r="AC12" s="51" t="s">
        <v>146</v>
      </c>
      <c r="AD12" s="52" t="s">
        <v>147</v>
      </c>
      <c r="AE12" s="188" t="s">
        <v>69</v>
      </c>
      <c r="AF12" s="35" t="s">
        <v>48</v>
      </c>
      <c r="AG12" s="20" t="s">
        <v>112</v>
      </c>
      <c r="AH12" s="36" t="s">
        <v>115</v>
      </c>
      <c r="AI12" s="53" t="s">
        <v>159</v>
      </c>
      <c r="AJ12" s="35" t="s">
        <v>139</v>
      </c>
      <c r="AK12" s="35" t="s">
        <v>141</v>
      </c>
      <c r="AL12" s="53" t="s">
        <v>142</v>
      </c>
      <c r="AM12" s="37" t="s">
        <v>40</v>
      </c>
      <c r="AN12" s="50" t="s">
        <v>145</v>
      </c>
      <c r="AO12" s="21" t="s">
        <v>143</v>
      </c>
      <c r="AP12" s="22" t="s">
        <v>144</v>
      </c>
      <c r="AQ12" s="51" t="s">
        <v>146</v>
      </c>
      <c r="AR12" s="52" t="s">
        <v>147</v>
      </c>
      <c r="AS12" s="188" t="s">
        <v>69</v>
      </c>
      <c r="AT12" s="35" t="s">
        <v>48</v>
      </c>
      <c r="AU12" s="20" t="s">
        <v>112</v>
      </c>
      <c r="AV12" s="36" t="s">
        <v>115</v>
      </c>
      <c r="AW12" s="53" t="s">
        <v>159</v>
      </c>
      <c r="AX12" s="35" t="s">
        <v>139</v>
      </c>
      <c r="AY12" s="35" t="s">
        <v>141</v>
      </c>
      <c r="AZ12" s="53" t="s">
        <v>142</v>
      </c>
      <c r="BA12" s="37" t="s">
        <v>40</v>
      </c>
      <c r="BB12" s="50" t="s">
        <v>145</v>
      </c>
      <c r="BC12" s="21" t="s">
        <v>143</v>
      </c>
      <c r="BD12" s="22" t="s">
        <v>144</v>
      </c>
      <c r="BE12" s="51" t="s">
        <v>146</v>
      </c>
      <c r="BF12" s="52" t="s">
        <v>147</v>
      </c>
      <c r="BG12" s="188" t="s">
        <v>69</v>
      </c>
      <c r="BH12" s="35" t="s">
        <v>48</v>
      </c>
      <c r="BI12" s="20" t="s">
        <v>112</v>
      </c>
      <c r="BJ12" s="36" t="s">
        <v>115</v>
      </c>
      <c r="BK12" s="53" t="s">
        <v>159</v>
      </c>
      <c r="BL12" s="35" t="s">
        <v>139</v>
      </c>
      <c r="BM12" s="35" t="s">
        <v>141</v>
      </c>
      <c r="BN12" s="53" t="s">
        <v>142</v>
      </c>
      <c r="BO12" s="37" t="s">
        <v>40</v>
      </c>
      <c r="BP12" s="50" t="s">
        <v>145</v>
      </c>
      <c r="BQ12" s="21" t="s">
        <v>143</v>
      </c>
      <c r="BR12" s="22" t="s">
        <v>144</v>
      </c>
      <c r="BS12" s="51" t="s">
        <v>146</v>
      </c>
      <c r="BT12" s="52" t="s">
        <v>147</v>
      </c>
      <c r="BU12" s="188" t="s">
        <v>69</v>
      </c>
      <c r="BV12" s="35" t="s">
        <v>48</v>
      </c>
      <c r="BW12" s="20" t="s">
        <v>112</v>
      </c>
      <c r="BX12" s="36" t="s">
        <v>115</v>
      </c>
      <c r="BY12" s="53" t="s">
        <v>159</v>
      </c>
      <c r="BZ12" s="35" t="s">
        <v>139</v>
      </c>
      <c r="CA12" s="35" t="s">
        <v>141</v>
      </c>
      <c r="CB12" s="53" t="s">
        <v>142</v>
      </c>
      <c r="CC12" s="37" t="s">
        <v>40</v>
      </c>
      <c r="CD12" s="50" t="s">
        <v>145</v>
      </c>
      <c r="CE12" s="21" t="s">
        <v>143</v>
      </c>
      <c r="CF12" s="22" t="s">
        <v>144</v>
      </c>
      <c r="CG12" s="51" t="s">
        <v>146</v>
      </c>
      <c r="CH12" s="52" t="s">
        <v>147</v>
      </c>
      <c r="CI12" s="188" t="s">
        <v>69</v>
      </c>
      <c r="CJ12" s="35" t="s">
        <v>48</v>
      </c>
      <c r="CK12" s="20" t="s">
        <v>112</v>
      </c>
      <c r="CL12" s="36" t="s">
        <v>115</v>
      </c>
      <c r="CM12" s="53" t="s">
        <v>159</v>
      </c>
      <c r="CN12" s="35" t="s">
        <v>139</v>
      </c>
      <c r="CO12" s="35" t="s">
        <v>141</v>
      </c>
      <c r="CP12" s="53" t="s">
        <v>142</v>
      </c>
      <c r="CQ12" s="37" t="s">
        <v>40</v>
      </c>
      <c r="CR12" s="50" t="s">
        <v>145</v>
      </c>
      <c r="CS12" s="21" t="s">
        <v>143</v>
      </c>
      <c r="CT12" s="22" t="s">
        <v>144</v>
      </c>
      <c r="CU12" s="51" t="s">
        <v>146</v>
      </c>
      <c r="CV12" s="52" t="s">
        <v>147</v>
      </c>
      <c r="CW12" s="188" t="s">
        <v>69</v>
      </c>
      <c r="CX12" s="35" t="s">
        <v>48</v>
      </c>
      <c r="CY12" s="20" t="s">
        <v>112</v>
      </c>
      <c r="CZ12" s="36" t="s">
        <v>115</v>
      </c>
      <c r="DA12" s="53" t="s">
        <v>159</v>
      </c>
      <c r="DB12" s="35" t="s">
        <v>139</v>
      </c>
      <c r="DC12" s="35" t="s">
        <v>141</v>
      </c>
      <c r="DD12" s="53" t="s">
        <v>142</v>
      </c>
      <c r="DE12" s="37" t="s">
        <v>40</v>
      </c>
      <c r="DF12" s="50" t="s">
        <v>145</v>
      </c>
      <c r="DG12" s="21" t="s">
        <v>143</v>
      </c>
      <c r="DH12" s="22" t="s">
        <v>144</v>
      </c>
      <c r="DI12" s="51" t="s">
        <v>146</v>
      </c>
      <c r="DJ12" s="52" t="s">
        <v>147</v>
      </c>
      <c r="DK12" s="188" t="s">
        <v>69</v>
      </c>
      <c r="DL12" s="35" t="s">
        <v>48</v>
      </c>
      <c r="DM12" s="20" t="s">
        <v>112</v>
      </c>
      <c r="DN12" s="36" t="s">
        <v>115</v>
      </c>
      <c r="DO12" s="53" t="s">
        <v>159</v>
      </c>
      <c r="DP12" s="35" t="s">
        <v>139</v>
      </c>
      <c r="DQ12" s="35" t="s">
        <v>141</v>
      </c>
      <c r="DR12" s="53" t="s">
        <v>142</v>
      </c>
      <c r="DS12" s="37" t="s">
        <v>40</v>
      </c>
      <c r="DT12" s="50" t="s">
        <v>145</v>
      </c>
      <c r="DU12" s="21" t="s">
        <v>143</v>
      </c>
      <c r="DV12" s="22" t="s">
        <v>144</v>
      </c>
      <c r="DW12" s="51" t="s">
        <v>146</v>
      </c>
      <c r="DX12" s="52" t="s">
        <v>147</v>
      </c>
      <c r="DY12" s="56" t="s">
        <v>55</v>
      </c>
      <c r="DZ12" s="23"/>
      <c r="EA12" s="23"/>
      <c r="EB12" s="23"/>
      <c r="EC12" s="23"/>
      <c r="ED12" s="23"/>
    </row>
    <row r="13" spans="1:134" customFormat="1" ht="15.75" thickBot="1" x14ac:dyDescent="0.3">
      <c r="A13" s="44"/>
      <c r="B13" s="156"/>
      <c r="C13" s="156"/>
      <c r="D13" s="156"/>
      <c r="E13" s="156"/>
      <c r="F13" s="156"/>
      <c r="G13" s="187"/>
      <c r="H13" s="179"/>
      <c r="I13" s="180"/>
      <c r="J13" s="183"/>
      <c r="K13" s="196"/>
      <c r="L13" s="33"/>
      <c r="M13" s="89"/>
      <c r="N13" s="33"/>
      <c r="O13" s="19"/>
      <c r="P13" s="197"/>
      <c r="Q13" s="189"/>
      <c r="R13" s="40" t="s">
        <v>79</v>
      </c>
      <c r="S13" s="47"/>
      <c r="T13" s="41" t="s">
        <v>79</v>
      </c>
      <c r="U13" s="85" t="str">
        <f>IF(AND(Q13&lt;&gt;"",S13&lt;&gt;""),"Remplir QUE la colonne Q ou S",IF(Q13&lt;&gt;"",Q13*$P13,IF(S13&lt;&gt;"",S13*$P13,"Remplir la colonne Q ou S")))</f>
        <v>Remplir la colonne Q ou S</v>
      </c>
      <c r="V13" s="57" t="s">
        <v>79</v>
      </c>
      <c r="W13" s="64" t="s">
        <v>79</v>
      </c>
      <c r="X13" s="92">
        <f t="shared" ref="X13:X17" si="1">+$Q$7</f>
        <v>17.199999999999989</v>
      </c>
      <c r="Y13" s="39" t="s">
        <v>79</v>
      </c>
      <c r="Z13" s="58" t="str">
        <f>IFERROR(U13*X13*(1+$M13),"Remplir les terme C, P et TVA")</f>
        <v>Remplir les terme C, P et TVA</v>
      </c>
      <c r="AA13" s="59"/>
      <c r="AB13" s="59"/>
      <c r="AC13" s="60">
        <f>AA13-AB13</f>
        <v>0</v>
      </c>
      <c r="AD13" s="61">
        <f>MAX(0,MIN(Z13,AC13))</f>
        <v>0</v>
      </c>
      <c r="AE13" s="45"/>
      <c r="AF13" s="40" t="s">
        <v>79</v>
      </c>
      <c r="AG13" s="47"/>
      <c r="AH13" s="41" t="s">
        <v>79</v>
      </c>
      <c r="AI13" s="85" t="str">
        <f>IF(AND(AE13&lt;&gt;"",AG13&lt;&gt;""),"Remplir QUE la colonne AE ou AG",IF(AE13&lt;&gt;"",AE13*$P13,IF(AG13&lt;&gt;"",AG13*$P13,"Remplir la colonne AE ou AG")))</f>
        <v>Remplir la colonne AE ou AG</v>
      </c>
      <c r="AJ13" s="57" t="s">
        <v>79</v>
      </c>
      <c r="AK13" s="64" t="s">
        <v>79</v>
      </c>
      <c r="AL13" s="92">
        <f>+$R$7</f>
        <v>37.599999999999994</v>
      </c>
      <c r="AM13" s="39" t="s">
        <v>79</v>
      </c>
      <c r="AN13" s="58" t="str">
        <f>IFERROR(AI13*AL13*(1+$M13),"Remplir les terme C, P et TVA")</f>
        <v>Remplir les terme C, P et TVA</v>
      </c>
      <c r="AO13" s="59"/>
      <c r="AP13" s="59"/>
      <c r="AQ13" s="60">
        <f>AO13-AP13</f>
        <v>0</v>
      </c>
      <c r="AR13" s="61">
        <f>MAX(0,MIN(AN13,AQ13))</f>
        <v>0</v>
      </c>
      <c r="AS13" s="45"/>
      <c r="AT13" s="40" t="s">
        <v>79</v>
      </c>
      <c r="AU13" s="47"/>
      <c r="AV13" s="41" t="s">
        <v>79</v>
      </c>
      <c r="AW13" s="85" t="str">
        <f>IF(AND(AS13&lt;&gt;"",AU13&lt;&gt;""),"Remplir QUE la colonne AS ou AU",IF(AS13&lt;&gt;"",AS13*$P13,IF(AU13&lt;&gt;"",AU13*$P13,"Remplir la colonne AS ou AU")))</f>
        <v>Remplir la colonne AS ou AU</v>
      </c>
      <c r="AX13" s="57" t="s">
        <v>79</v>
      </c>
      <c r="AY13" s="64" t="s">
        <v>79</v>
      </c>
      <c r="AZ13" s="92">
        <f>+$S$7</f>
        <v>34.099999999999994</v>
      </c>
      <c r="BA13" s="39" t="s">
        <v>79</v>
      </c>
      <c r="BB13" s="58" t="str">
        <f>IFERROR(AW13*AZ13*(1+$M13),"Remplir les terme C, P et TVA")</f>
        <v>Remplir les terme C, P et TVA</v>
      </c>
      <c r="BC13" s="59"/>
      <c r="BD13" s="59"/>
      <c r="BE13" s="60">
        <f>BC13-BD13</f>
        <v>0</v>
      </c>
      <c r="BF13" s="61">
        <f>MAX(0,MIN(BB13,BE13))</f>
        <v>0</v>
      </c>
      <c r="BG13" s="45"/>
      <c r="BH13" s="40" t="s">
        <v>79</v>
      </c>
      <c r="BI13" s="47"/>
      <c r="BJ13" s="41" t="s">
        <v>79</v>
      </c>
      <c r="BK13" s="85" t="str">
        <f>IF(AND(BG13&lt;&gt;"",BI13&lt;&gt;""),"Remplir QUE la colonne BG ou BI",IF(BG13&lt;&gt;"",BG13*$P13,IF(BI13&lt;&gt;"",BI13*$P13,"Remplir la colonne BG ou BI")))</f>
        <v>Remplir la colonne BG ou BI</v>
      </c>
      <c r="BL13" s="57" t="s">
        <v>79</v>
      </c>
      <c r="BM13" s="64" t="s">
        <v>79</v>
      </c>
      <c r="BN13" s="92">
        <f>+$T$7</f>
        <v>59.699999999999989</v>
      </c>
      <c r="BO13" s="39" t="s">
        <v>79</v>
      </c>
      <c r="BP13" s="58" t="str">
        <f>IFERROR(BK13*BN13*(1+$M13),"Remplir les terme C, P et TVA")</f>
        <v>Remplir les terme C, P et TVA</v>
      </c>
      <c r="BQ13" s="59"/>
      <c r="BR13" s="59"/>
      <c r="BS13" s="60">
        <f>BQ13-BR13</f>
        <v>0</v>
      </c>
      <c r="BT13" s="61">
        <f>MAX(0,MIN(BP13,BS13))</f>
        <v>0</v>
      </c>
      <c r="BU13" s="45"/>
      <c r="BV13" s="40" t="s">
        <v>79</v>
      </c>
      <c r="BW13" s="47"/>
      <c r="BX13" s="41" t="s">
        <v>79</v>
      </c>
      <c r="BY13" s="85" t="str">
        <f>IF(AND(BU13&lt;&gt;"",BW13&lt;&gt;""),"Remplir QUE la colonne BU ou BW",IF(BU13&lt;&gt;"",BU13*$P13,IF(BW13&lt;&gt;"",BW13*$P13,"Remplir la colonne BU ou BW")))</f>
        <v>Remplir la colonne BU ou BW</v>
      </c>
      <c r="BZ13" s="57" t="s">
        <v>79</v>
      </c>
      <c r="CA13" s="64" t="s">
        <v>79</v>
      </c>
      <c r="CB13" s="92">
        <f>+$U$7</f>
        <v>35.199999999999989</v>
      </c>
      <c r="CC13" s="39" t="s">
        <v>79</v>
      </c>
      <c r="CD13" s="58" t="str">
        <f>IFERROR(BY13*CB13*(1+$M13),"Remplir les terme C, P et TVA")</f>
        <v>Remplir les terme C, P et TVA</v>
      </c>
      <c r="CE13" s="59"/>
      <c r="CF13" s="59"/>
      <c r="CG13" s="60">
        <f>CE13-CF13</f>
        <v>0</v>
      </c>
      <c r="CH13" s="61">
        <f>MAX(0,MIN(CD13,CG13))</f>
        <v>0</v>
      </c>
      <c r="CI13" s="45"/>
      <c r="CJ13" s="40" t="s">
        <v>79</v>
      </c>
      <c r="CK13" s="47"/>
      <c r="CL13" s="41" t="s">
        <v>79</v>
      </c>
      <c r="CM13" s="85" t="str">
        <f>IF(AND(CI13&lt;&gt;"",CK13&lt;&gt;""),"Remplir QUE la colonne CI ou CK",IF(CI13&lt;&gt;"",CI13*$P13,IF(CK13&lt;&gt;"",CK13*$P13,"Remplir la colonne CI ou CK")))</f>
        <v>Remplir la colonne CI ou CK</v>
      </c>
      <c r="CN13" s="57" t="s">
        <v>79</v>
      </c>
      <c r="CO13" s="64" t="s">
        <v>79</v>
      </c>
      <c r="CP13" s="92">
        <f>+$V$7</f>
        <v>31.699999999999989</v>
      </c>
      <c r="CQ13" s="39" t="s">
        <v>79</v>
      </c>
      <c r="CR13" s="58" t="str">
        <f>IFERROR(CM13*CP13*(1+$M13),"Remplir les terme C, P et TVA")</f>
        <v>Remplir les terme C, P et TVA</v>
      </c>
      <c r="CS13" s="59"/>
      <c r="CT13" s="59"/>
      <c r="CU13" s="60">
        <f>CS13-CT13</f>
        <v>0</v>
      </c>
      <c r="CV13" s="61">
        <f>MAX(0,MIN(CR13,CU13))</f>
        <v>0</v>
      </c>
      <c r="CW13" s="45"/>
      <c r="CX13" s="40" t="s">
        <v>79</v>
      </c>
      <c r="CY13" s="47"/>
      <c r="CZ13" s="41" t="s">
        <v>79</v>
      </c>
      <c r="DA13" s="85" t="str">
        <f>IF(AND(CW13&lt;&gt;"",CY13&lt;&gt;""),"Remplir QUE la colonne CW ou CY",IF(CW13&lt;&gt;"",CW13*$P13,IF(CY13&lt;&gt;"",CY13*$P13,"Remplir la colonne CW ou CY")))</f>
        <v>Remplir la colonne CW ou CY</v>
      </c>
      <c r="DB13" s="57" t="s">
        <v>79</v>
      </c>
      <c r="DC13" s="64" t="s">
        <v>79</v>
      </c>
      <c r="DD13" s="92">
        <f>+$W$7</f>
        <v>70.299999999999983</v>
      </c>
      <c r="DE13" s="39" t="s">
        <v>79</v>
      </c>
      <c r="DF13" s="58" t="str">
        <f>IFERROR(DA13*DD13*(1+$M13),"Remplir les terme C, P et TVA")</f>
        <v>Remplir les terme C, P et TVA</v>
      </c>
      <c r="DG13" s="59"/>
      <c r="DH13" s="59"/>
      <c r="DI13" s="60">
        <f>DG13-DH13</f>
        <v>0</v>
      </c>
      <c r="DJ13" s="61">
        <f>MAX(0,MIN(DF13,DI13))</f>
        <v>0</v>
      </c>
      <c r="DK13" s="45"/>
      <c r="DL13" s="40" t="s">
        <v>79</v>
      </c>
      <c r="DM13" s="47"/>
      <c r="DN13" s="41" t="s">
        <v>79</v>
      </c>
      <c r="DO13" s="85" t="str">
        <f>IF(AND(DK13&lt;&gt;"",DM13&lt;&gt;""),"Remplir QUE la colonne DK ou DM",IF(DK13&lt;&gt;"",DK13*$P13,IF(DM13&lt;&gt;"",DM13*$P13,"Remplir la colonne DK ou DM")))</f>
        <v>Remplir la colonne DK ou DM</v>
      </c>
      <c r="DP13" s="57" t="s">
        <v>79</v>
      </c>
      <c r="DQ13" s="64" t="s">
        <v>79</v>
      </c>
      <c r="DR13" s="92">
        <f>+$X$7</f>
        <v>43.699999999999989</v>
      </c>
      <c r="DS13" s="39" t="s">
        <v>79</v>
      </c>
      <c r="DT13" s="58" t="str">
        <f>IFERROR(DO13*DR13*(1+$M13),"Remplir les terme C, P et TVA")</f>
        <v>Remplir les terme C, P et TVA</v>
      </c>
      <c r="DU13" s="59"/>
      <c r="DV13" s="59"/>
      <c r="DW13" s="60">
        <f>DU13-DV13</f>
        <v>0</v>
      </c>
      <c r="DX13" s="61">
        <f>MAX(0,MIN(DT13,DW13))</f>
        <v>0</v>
      </c>
      <c r="DY13" s="62" t="str">
        <f>IFERROR(IF(ISBLANK(A13),"REMPLIR TYPE DE CLIENT",IF(N13="oui",SUM(periode2four),"Attestation sur honneur NON")),0)</f>
        <v>REMPLIR TYPE DE CLIENT</v>
      </c>
    </row>
    <row r="14" spans="1:134" ht="15.75" thickBot="1" x14ac:dyDescent="0.3">
      <c r="A14" s="44"/>
      <c r="B14" s="156"/>
      <c r="C14" s="156"/>
      <c r="D14" s="156"/>
      <c r="E14" s="156"/>
      <c r="F14" s="156"/>
      <c r="G14" s="187"/>
      <c r="H14" s="179"/>
      <c r="I14" s="180"/>
      <c r="J14" s="183"/>
      <c r="K14" s="196"/>
      <c r="L14" s="33"/>
      <c r="M14" s="89"/>
      <c r="N14" s="33"/>
      <c r="O14" s="19"/>
      <c r="P14" s="197"/>
      <c r="Q14" s="189"/>
      <c r="R14" s="40" t="s">
        <v>79</v>
      </c>
      <c r="S14" s="47"/>
      <c r="T14" s="41" t="s">
        <v>79</v>
      </c>
      <c r="U14" s="85" t="str">
        <f t="shared" ref="U14:U15" si="2">IF(AND(Q14&lt;&gt;"",S14&lt;&gt;""),"Remplir QUE la colonne Q ou S",IF(Q14&lt;&gt;"",Q14*$P14,IF(S14&lt;&gt;"",S14*$P14,"Remplir la colonne Q ou S")))</f>
        <v>Remplir la colonne Q ou S</v>
      </c>
      <c r="V14" s="57" t="s">
        <v>79</v>
      </c>
      <c r="W14" s="64" t="s">
        <v>79</v>
      </c>
      <c r="X14" s="92">
        <f t="shared" si="1"/>
        <v>17.199999999999989</v>
      </c>
      <c r="Y14" s="39" t="s">
        <v>79</v>
      </c>
      <c r="Z14" s="58" t="str">
        <f t="shared" ref="Z14:Z15" si="3">IFERROR(U14*X14*(1+$M14),"Remplir les terme C, P et TVA")</f>
        <v>Remplir les terme C, P et TVA</v>
      </c>
      <c r="AA14" s="59"/>
      <c r="AB14" s="59"/>
      <c r="AC14" s="60">
        <f t="shared" ref="AC14:AC15" si="4">AA14-AB14</f>
        <v>0</v>
      </c>
      <c r="AD14" s="61">
        <f t="shared" ref="AD14:AD15" si="5">MAX(0,MIN(Z14,AC14))</f>
        <v>0</v>
      </c>
      <c r="AE14" s="45"/>
      <c r="AF14" s="40" t="s">
        <v>79</v>
      </c>
      <c r="AG14" s="47"/>
      <c r="AH14" s="41" t="s">
        <v>79</v>
      </c>
      <c r="AI14" s="85" t="str">
        <f t="shared" ref="AI14:AI15" si="6">IF(AND(AE14&lt;&gt;"",AG14&lt;&gt;""),"Remplir QUE la colonne AE ou AG",IF(AE14&lt;&gt;"",AE14*$P14,IF(AG14&lt;&gt;"",AG14*$P14,"Remplir la colonne AE ou AG")))</f>
        <v>Remplir la colonne AE ou AG</v>
      </c>
      <c r="AJ14" s="57" t="s">
        <v>79</v>
      </c>
      <c r="AK14" s="64" t="s">
        <v>79</v>
      </c>
      <c r="AL14" s="92">
        <f t="shared" ref="AL14:AL17" si="7">+$R$7</f>
        <v>37.599999999999994</v>
      </c>
      <c r="AM14" s="39" t="s">
        <v>79</v>
      </c>
      <c r="AN14" s="58" t="str">
        <f t="shared" ref="AN14:AN15" si="8">IFERROR(AI14*AL14*(1+$M14),"Remplir les terme C, P et TVA")</f>
        <v>Remplir les terme C, P et TVA</v>
      </c>
      <c r="AO14" s="59"/>
      <c r="AP14" s="59"/>
      <c r="AQ14" s="60">
        <f t="shared" ref="AQ14:AQ15" si="9">AO14-AP14</f>
        <v>0</v>
      </c>
      <c r="AR14" s="61">
        <f t="shared" ref="AR14:AR15" si="10">MAX(0,MIN(AN14,AQ14))</f>
        <v>0</v>
      </c>
      <c r="AS14" s="45"/>
      <c r="AT14" s="40" t="s">
        <v>79</v>
      </c>
      <c r="AU14" s="47"/>
      <c r="AV14" s="41" t="s">
        <v>79</v>
      </c>
      <c r="AW14" s="85" t="str">
        <f t="shared" ref="AW14:AW15" si="11">IF(AND(AS14&lt;&gt;"",AU14&lt;&gt;""),"Remplir QUE la colonne AS ou AU",IF(AS14&lt;&gt;"",AS14*$P14,IF(AU14&lt;&gt;"",AU14*$P14,"Remplir la colonne AS ou AU")))</f>
        <v>Remplir la colonne AS ou AU</v>
      </c>
      <c r="AX14" s="57" t="s">
        <v>79</v>
      </c>
      <c r="AY14" s="64" t="s">
        <v>79</v>
      </c>
      <c r="AZ14" s="92">
        <f t="shared" ref="AZ14:AZ17" si="12">+$S$7</f>
        <v>34.099999999999994</v>
      </c>
      <c r="BA14" s="39" t="s">
        <v>79</v>
      </c>
      <c r="BB14" s="58" t="str">
        <f t="shared" ref="BB14:BB15" si="13">IFERROR(AW14*AZ14*(1+$M14),"Remplir les terme C, P et TVA")</f>
        <v>Remplir les terme C, P et TVA</v>
      </c>
      <c r="BC14" s="59"/>
      <c r="BD14" s="59"/>
      <c r="BE14" s="60">
        <f t="shared" ref="BE14:BE15" si="14">BC14-BD14</f>
        <v>0</v>
      </c>
      <c r="BF14" s="61">
        <f t="shared" ref="BF14:BF15" si="15">MAX(0,MIN(BB14,BE14))</f>
        <v>0</v>
      </c>
      <c r="BG14" s="45"/>
      <c r="BH14" s="40" t="s">
        <v>79</v>
      </c>
      <c r="BI14" s="47"/>
      <c r="BJ14" s="41" t="s">
        <v>79</v>
      </c>
      <c r="BK14" s="85" t="str">
        <f t="shared" ref="BK14:BK15" si="16">IF(AND(BG14&lt;&gt;"",BI14&lt;&gt;""),"Remplir QUE la colonne BG ou BI",IF(BG14&lt;&gt;"",BG14*$P14,IF(BI14&lt;&gt;"",BI14*$P14,"Remplir la colonne BG ou BI")))</f>
        <v>Remplir la colonne BG ou BI</v>
      </c>
      <c r="BL14" s="57" t="s">
        <v>79</v>
      </c>
      <c r="BM14" s="64" t="s">
        <v>79</v>
      </c>
      <c r="BN14" s="92">
        <f t="shared" ref="BN14:BN17" si="17">+$T$7</f>
        <v>59.699999999999989</v>
      </c>
      <c r="BO14" s="39" t="s">
        <v>79</v>
      </c>
      <c r="BP14" s="58" t="str">
        <f t="shared" ref="BP14:BP15" si="18">IFERROR(BK14*BN14*(1+$M14),"Remplir les terme C, P et TVA")</f>
        <v>Remplir les terme C, P et TVA</v>
      </c>
      <c r="BQ14" s="59"/>
      <c r="BR14" s="59"/>
      <c r="BS14" s="60">
        <f t="shared" ref="BS14:BS15" si="19">BQ14-BR14</f>
        <v>0</v>
      </c>
      <c r="BT14" s="61">
        <f t="shared" ref="BT14:BT15" si="20">MAX(0,MIN(BP14,BS14))</f>
        <v>0</v>
      </c>
      <c r="BU14" s="45"/>
      <c r="BV14" s="40" t="s">
        <v>79</v>
      </c>
      <c r="BW14" s="47"/>
      <c r="BX14" s="41" t="s">
        <v>79</v>
      </c>
      <c r="BY14" s="85" t="str">
        <f t="shared" ref="BY14:BY15" si="21">IF(AND(BU14&lt;&gt;"",BW14&lt;&gt;""),"Remplir QUE la colonne BU ou BW",IF(BU14&lt;&gt;"",BU14*$P14,IF(BW14&lt;&gt;"",BW14*$P14,"Remplir la colonne BU ou BW")))</f>
        <v>Remplir la colonne BU ou BW</v>
      </c>
      <c r="BZ14" s="57" t="s">
        <v>79</v>
      </c>
      <c r="CA14" s="64" t="s">
        <v>79</v>
      </c>
      <c r="CB14" s="92">
        <f t="shared" ref="CB14:CB17" si="22">+$U$7</f>
        <v>35.199999999999989</v>
      </c>
      <c r="CC14" s="39" t="s">
        <v>79</v>
      </c>
      <c r="CD14" s="58" t="str">
        <f t="shared" ref="CD14:CD15" si="23">IFERROR(BY14*CB14*(1+$M14),"Remplir les terme C, P et TVA")</f>
        <v>Remplir les terme C, P et TVA</v>
      </c>
      <c r="CE14" s="59"/>
      <c r="CF14" s="59"/>
      <c r="CG14" s="60">
        <f t="shared" ref="CG14:CG15" si="24">CE14-CF14</f>
        <v>0</v>
      </c>
      <c r="CH14" s="61">
        <f t="shared" ref="CH14:CH15" si="25">MAX(0,MIN(CD14,CG14))</f>
        <v>0</v>
      </c>
      <c r="CI14" s="45"/>
      <c r="CJ14" s="40" t="s">
        <v>79</v>
      </c>
      <c r="CK14" s="47"/>
      <c r="CL14" s="41" t="s">
        <v>79</v>
      </c>
      <c r="CM14" s="85" t="str">
        <f t="shared" ref="CM14:CM15" si="26">IF(AND(CI14&lt;&gt;"",CK14&lt;&gt;""),"Remplir QUE la colonne CI ou CK",IF(CI14&lt;&gt;"",CI14*$P14,IF(CK14&lt;&gt;"",CK14*$P14,"Remplir la colonne CI ou CK")))</f>
        <v>Remplir la colonne CI ou CK</v>
      </c>
      <c r="CN14" s="57" t="s">
        <v>79</v>
      </c>
      <c r="CO14" s="64" t="s">
        <v>79</v>
      </c>
      <c r="CP14" s="92">
        <f t="shared" ref="CP14:CP17" si="27">+$V$7</f>
        <v>31.699999999999989</v>
      </c>
      <c r="CQ14" s="39" t="s">
        <v>79</v>
      </c>
      <c r="CR14" s="58" t="str">
        <f t="shared" ref="CR14:CR15" si="28">IFERROR(CM14*CP14*(1+$M14),"Remplir les terme C, P et TVA")</f>
        <v>Remplir les terme C, P et TVA</v>
      </c>
      <c r="CS14" s="59"/>
      <c r="CT14" s="59"/>
      <c r="CU14" s="60">
        <f t="shared" ref="CU14:CU15" si="29">CS14-CT14</f>
        <v>0</v>
      </c>
      <c r="CV14" s="61">
        <f t="shared" ref="CV14:CV15" si="30">MAX(0,MIN(CR14,CU14))</f>
        <v>0</v>
      </c>
      <c r="CW14" s="45"/>
      <c r="CX14" s="40" t="s">
        <v>79</v>
      </c>
      <c r="CY14" s="47"/>
      <c r="CZ14" s="41" t="s">
        <v>79</v>
      </c>
      <c r="DA14" s="85" t="str">
        <f t="shared" ref="DA14:DA15" si="31">IF(AND(CW14&lt;&gt;"",CY14&lt;&gt;""),"Remplir QUE la colonne CW ou CY",IF(CW14&lt;&gt;"",CW14*$P14,IF(CY14&lt;&gt;"",CY14*$P14,"Remplir la colonne CW ou CY")))</f>
        <v>Remplir la colonne CW ou CY</v>
      </c>
      <c r="DB14" s="57" t="s">
        <v>79</v>
      </c>
      <c r="DC14" s="64" t="s">
        <v>79</v>
      </c>
      <c r="DD14" s="92">
        <f t="shared" ref="DD14:DD17" si="32">+$W$7</f>
        <v>70.299999999999983</v>
      </c>
      <c r="DE14" s="39" t="s">
        <v>79</v>
      </c>
      <c r="DF14" s="58" t="str">
        <f t="shared" ref="DF14:DF15" si="33">IFERROR(DA14*DD14*(1+$M14),"Remplir les terme C, P et TVA")</f>
        <v>Remplir les terme C, P et TVA</v>
      </c>
      <c r="DG14" s="59"/>
      <c r="DH14" s="59"/>
      <c r="DI14" s="60">
        <f t="shared" ref="DI14:DI15" si="34">DG14-DH14</f>
        <v>0</v>
      </c>
      <c r="DJ14" s="61">
        <f t="shared" ref="DJ14:DJ15" si="35">MAX(0,MIN(DF14,DI14))</f>
        <v>0</v>
      </c>
      <c r="DK14" s="45"/>
      <c r="DL14" s="40" t="s">
        <v>79</v>
      </c>
      <c r="DM14" s="47"/>
      <c r="DN14" s="41" t="s">
        <v>79</v>
      </c>
      <c r="DO14" s="85" t="str">
        <f t="shared" ref="DO14:DO15" si="36">IF(AND(DK14&lt;&gt;"",DM14&lt;&gt;""),"Remplir QUE la colonne DK ou DM",IF(DK14&lt;&gt;"",DK14*$P14,IF(DM14&lt;&gt;"",DM14*$P14,"Remplir la colonne DK ou DM")))</f>
        <v>Remplir la colonne DK ou DM</v>
      </c>
      <c r="DP14" s="57" t="s">
        <v>79</v>
      </c>
      <c r="DQ14" s="64" t="s">
        <v>79</v>
      </c>
      <c r="DR14" s="92">
        <f t="shared" ref="DR14:DR17" si="37">+$X$7</f>
        <v>43.699999999999989</v>
      </c>
      <c r="DS14" s="39" t="s">
        <v>79</v>
      </c>
      <c r="DT14" s="58" t="str">
        <f t="shared" ref="DT14:DT15" si="38">IFERROR(DO14*DR14*(1+$M14),"Remplir les terme C, P et TVA")</f>
        <v>Remplir les terme C, P et TVA</v>
      </c>
      <c r="DU14" s="59"/>
      <c r="DV14" s="59"/>
      <c r="DW14" s="60">
        <f t="shared" ref="DW14:DW15" si="39">DU14-DV14</f>
        <v>0</v>
      </c>
      <c r="DX14" s="61">
        <f t="shared" ref="DX14:DX15" si="40">MAX(0,MIN(DT14,DW14))</f>
        <v>0</v>
      </c>
      <c r="DY14" s="62" t="str">
        <f>IFERROR(IF(ISBLANK(A14),"REMPLIR TYPE DE CLIENT",IF(N14="oui",SUM(periode2four),"Attestation sur honneur NON")),0)</f>
        <v>REMPLIR TYPE DE CLIENT</v>
      </c>
    </row>
    <row r="15" spans="1:134" ht="15.75" thickBot="1" x14ac:dyDescent="0.3">
      <c r="A15" s="44"/>
      <c r="B15" s="156"/>
      <c r="C15" s="156"/>
      <c r="D15" s="156"/>
      <c r="E15" s="156"/>
      <c r="F15" s="156"/>
      <c r="G15" s="187"/>
      <c r="H15" s="179"/>
      <c r="I15" s="180"/>
      <c r="J15" s="183"/>
      <c r="K15" s="196"/>
      <c r="L15" s="33"/>
      <c r="M15" s="89"/>
      <c r="N15" s="33"/>
      <c r="O15" s="19"/>
      <c r="P15" s="197"/>
      <c r="Q15" s="189"/>
      <c r="R15" s="40" t="s">
        <v>79</v>
      </c>
      <c r="S15" s="47"/>
      <c r="T15" s="41" t="s">
        <v>79</v>
      </c>
      <c r="U15" s="85" t="str">
        <f t="shared" si="2"/>
        <v>Remplir la colonne Q ou S</v>
      </c>
      <c r="V15" s="57" t="s">
        <v>79</v>
      </c>
      <c r="W15" s="64" t="s">
        <v>79</v>
      </c>
      <c r="X15" s="92">
        <f t="shared" si="1"/>
        <v>17.199999999999989</v>
      </c>
      <c r="Y15" s="39" t="s">
        <v>79</v>
      </c>
      <c r="Z15" s="58" t="str">
        <f t="shared" si="3"/>
        <v>Remplir les terme C, P et TVA</v>
      </c>
      <c r="AA15" s="59"/>
      <c r="AB15" s="59"/>
      <c r="AC15" s="60">
        <f t="shared" si="4"/>
        <v>0</v>
      </c>
      <c r="AD15" s="61">
        <f t="shared" si="5"/>
        <v>0</v>
      </c>
      <c r="AE15" s="45"/>
      <c r="AF15" s="40" t="s">
        <v>79</v>
      </c>
      <c r="AG15" s="47"/>
      <c r="AH15" s="41" t="s">
        <v>79</v>
      </c>
      <c r="AI15" s="85" t="str">
        <f t="shared" si="6"/>
        <v>Remplir la colonne AE ou AG</v>
      </c>
      <c r="AJ15" s="57" t="s">
        <v>79</v>
      </c>
      <c r="AK15" s="64" t="s">
        <v>79</v>
      </c>
      <c r="AL15" s="92">
        <f t="shared" si="7"/>
        <v>37.599999999999994</v>
      </c>
      <c r="AM15" s="39" t="s">
        <v>79</v>
      </c>
      <c r="AN15" s="58" t="str">
        <f t="shared" si="8"/>
        <v>Remplir les terme C, P et TVA</v>
      </c>
      <c r="AO15" s="59"/>
      <c r="AP15" s="59"/>
      <c r="AQ15" s="60">
        <f t="shared" si="9"/>
        <v>0</v>
      </c>
      <c r="AR15" s="61">
        <f t="shared" si="10"/>
        <v>0</v>
      </c>
      <c r="AS15" s="45"/>
      <c r="AT15" s="40" t="s">
        <v>79</v>
      </c>
      <c r="AU15" s="47"/>
      <c r="AV15" s="41" t="s">
        <v>79</v>
      </c>
      <c r="AW15" s="85" t="str">
        <f t="shared" si="11"/>
        <v>Remplir la colonne AS ou AU</v>
      </c>
      <c r="AX15" s="57" t="s">
        <v>79</v>
      </c>
      <c r="AY15" s="64" t="s">
        <v>79</v>
      </c>
      <c r="AZ15" s="92">
        <f t="shared" si="12"/>
        <v>34.099999999999994</v>
      </c>
      <c r="BA15" s="39" t="s">
        <v>79</v>
      </c>
      <c r="BB15" s="58" t="str">
        <f t="shared" si="13"/>
        <v>Remplir les terme C, P et TVA</v>
      </c>
      <c r="BC15" s="59"/>
      <c r="BD15" s="59"/>
      <c r="BE15" s="60">
        <f t="shared" si="14"/>
        <v>0</v>
      </c>
      <c r="BF15" s="61">
        <f t="shared" si="15"/>
        <v>0</v>
      </c>
      <c r="BG15" s="45"/>
      <c r="BH15" s="40" t="s">
        <v>79</v>
      </c>
      <c r="BI15" s="47"/>
      <c r="BJ15" s="41" t="s">
        <v>79</v>
      </c>
      <c r="BK15" s="85" t="str">
        <f t="shared" si="16"/>
        <v>Remplir la colonne BG ou BI</v>
      </c>
      <c r="BL15" s="57" t="s">
        <v>79</v>
      </c>
      <c r="BM15" s="64" t="s">
        <v>79</v>
      </c>
      <c r="BN15" s="92">
        <f t="shared" si="17"/>
        <v>59.699999999999989</v>
      </c>
      <c r="BO15" s="39" t="s">
        <v>79</v>
      </c>
      <c r="BP15" s="58" t="str">
        <f t="shared" si="18"/>
        <v>Remplir les terme C, P et TVA</v>
      </c>
      <c r="BQ15" s="59"/>
      <c r="BR15" s="59"/>
      <c r="BS15" s="60">
        <f t="shared" si="19"/>
        <v>0</v>
      </c>
      <c r="BT15" s="61">
        <f t="shared" si="20"/>
        <v>0</v>
      </c>
      <c r="BU15" s="45"/>
      <c r="BV15" s="40" t="s">
        <v>79</v>
      </c>
      <c r="BW15" s="47"/>
      <c r="BX15" s="41" t="s">
        <v>79</v>
      </c>
      <c r="BY15" s="85" t="str">
        <f t="shared" si="21"/>
        <v>Remplir la colonne BU ou BW</v>
      </c>
      <c r="BZ15" s="57" t="s">
        <v>79</v>
      </c>
      <c r="CA15" s="64" t="s">
        <v>79</v>
      </c>
      <c r="CB15" s="92">
        <f t="shared" si="22"/>
        <v>35.199999999999989</v>
      </c>
      <c r="CC15" s="39" t="s">
        <v>79</v>
      </c>
      <c r="CD15" s="58" t="str">
        <f t="shared" si="23"/>
        <v>Remplir les terme C, P et TVA</v>
      </c>
      <c r="CE15" s="59"/>
      <c r="CF15" s="59"/>
      <c r="CG15" s="60">
        <f t="shared" si="24"/>
        <v>0</v>
      </c>
      <c r="CH15" s="61">
        <f t="shared" si="25"/>
        <v>0</v>
      </c>
      <c r="CI15" s="45"/>
      <c r="CJ15" s="40" t="s">
        <v>79</v>
      </c>
      <c r="CK15" s="47"/>
      <c r="CL15" s="41" t="s">
        <v>79</v>
      </c>
      <c r="CM15" s="85" t="str">
        <f t="shared" si="26"/>
        <v>Remplir la colonne CI ou CK</v>
      </c>
      <c r="CN15" s="57" t="s">
        <v>79</v>
      </c>
      <c r="CO15" s="64" t="s">
        <v>79</v>
      </c>
      <c r="CP15" s="92">
        <f t="shared" si="27"/>
        <v>31.699999999999989</v>
      </c>
      <c r="CQ15" s="39" t="s">
        <v>79</v>
      </c>
      <c r="CR15" s="58" t="str">
        <f t="shared" si="28"/>
        <v>Remplir les terme C, P et TVA</v>
      </c>
      <c r="CS15" s="59"/>
      <c r="CT15" s="59"/>
      <c r="CU15" s="60">
        <f t="shared" si="29"/>
        <v>0</v>
      </c>
      <c r="CV15" s="61">
        <f t="shared" si="30"/>
        <v>0</v>
      </c>
      <c r="CW15" s="45"/>
      <c r="CX15" s="40" t="s">
        <v>79</v>
      </c>
      <c r="CY15" s="47"/>
      <c r="CZ15" s="41" t="s">
        <v>79</v>
      </c>
      <c r="DA15" s="85" t="str">
        <f t="shared" si="31"/>
        <v>Remplir la colonne CW ou CY</v>
      </c>
      <c r="DB15" s="57" t="s">
        <v>79</v>
      </c>
      <c r="DC15" s="64" t="s">
        <v>79</v>
      </c>
      <c r="DD15" s="92">
        <f t="shared" si="32"/>
        <v>70.299999999999983</v>
      </c>
      <c r="DE15" s="39" t="s">
        <v>79</v>
      </c>
      <c r="DF15" s="58" t="str">
        <f t="shared" si="33"/>
        <v>Remplir les terme C, P et TVA</v>
      </c>
      <c r="DG15" s="59"/>
      <c r="DH15" s="59"/>
      <c r="DI15" s="60">
        <f t="shared" si="34"/>
        <v>0</v>
      </c>
      <c r="DJ15" s="61">
        <f t="shared" si="35"/>
        <v>0</v>
      </c>
      <c r="DK15" s="45"/>
      <c r="DL15" s="40" t="s">
        <v>79</v>
      </c>
      <c r="DM15" s="47"/>
      <c r="DN15" s="41" t="s">
        <v>79</v>
      </c>
      <c r="DO15" s="85" t="str">
        <f t="shared" si="36"/>
        <v>Remplir la colonne DK ou DM</v>
      </c>
      <c r="DP15" s="57" t="s">
        <v>79</v>
      </c>
      <c r="DQ15" s="64" t="s">
        <v>79</v>
      </c>
      <c r="DR15" s="92">
        <f t="shared" si="37"/>
        <v>43.699999999999989</v>
      </c>
      <c r="DS15" s="39" t="s">
        <v>79</v>
      </c>
      <c r="DT15" s="58" t="str">
        <f t="shared" si="38"/>
        <v>Remplir les terme C, P et TVA</v>
      </c>
      <c r="DU15" s="59"/>
      <c r="DV15" s="59"/>
      <c r="DW15" s="60">
        <f t="shared" si="39"/>
        <v>0</v>
      </c>
      <c r="DX15" s="61">
        <f t="shared" si="40"/>
        <v>0</v>
      </c>
      <c r="DY15" s="62" t="str">
        <f>IFERROR(IF(ISBLANK(A15),"REMPLIR TYPE DE CLIENT",IF(N15="oui",SUM(periode2four),"Attestation sur honneur NON")),0)</f>
        <v>REMPLIR TYPE DE CLIENT</v>
      </c>
    </row>
    <row r="16" spans="1:134" ht="15.75" thickBot="1" x14ac:dyDescent="0.3">
      <c r="A16" s="44"/>
      <c r="B16" s="156"/>
      <c r="C16" s="156"/>
      <c r="D16" s="156"/>
      <c r="E16" s="156"/>
      <c r="F16" s="156"/>
      <c r="G16" s="187"/>
      <c r="H16" s="179"/>
      <c r="I16" s="180"/>
      <c r="J16" s="183"/>
      <c r="K16" s="196"/>
      <c r="L16" s="33"/>
      <c r="M16" s="89"/>
      <c r="N16" s="33"/>
      <c r="O16" s="19"/>
      <c r="P16" s="197"/>
      <c r="Q16" s="189"/>
      <c r="R16" s="40" t="s">
        <v>79</v>
      </c>
      <c r="S16" s="47"/>
      <c r="T16" s="41" t="s">
        <v>79</v>
      </c>
      <c r="U16" s="85" t="str">
        <f t="shared" ref="U16:U17" si="41">IF(AND(Q16&lt;&gt;"",S16&lt;&gt;""),"Remplir QUE la colonne Q ou S",IF(Q16&lt;&gt;"",Q16*$P16,IF(S16&lt;&gt;"",S16*$P16,"Remplir la colonne Q ou S")))</f>
        <v>Remplir la colonne Q ou S</v>
      </c>
      <c r="V16" s="57" t="s">
        <v>79</v>
      </c>
      <c r="W16" s="64" t="s">
        <v>79</v>
      </c>
      <c r="X16" s="92">
        <f t="shared" si="1"/>
        <v>17.199999999999989</v>
      </c>
      <c r="Y16" s="39" t="s">
        <v>79</v>
      </c>
      <c r="Z16" s="58" t="str">
        <f t="shared" ref="Z16:Z17" si="42">IFERROR(U16*X16*(1+$M16),"Remplir les terme C, P et TVA")</f>
        <v>Remplir les terme C, P et TVA</v>
      </c>
      <c r="AA16" s="59"/>
      <c r="AB16" s="59"/>
      <c r="AC16" s="60">
        <f t="shared" ref="AC16:AC17" si="43">AA16-AB16</f>
        <v>0</v>
      </c>
      <c r="AD16" s="61">
        <f t="shared" ref="AD16:AD17" si="44">MAX(0,MIN(Z16,AC16))</f>
        <v>0</v>
      </c>
      <c r="AE16" s="45"/>
      <c r="AF16" s="40" t="s">
        <v>79</v>
      </c>
      <c r="AG16" s="47"/>
      <c r="AH16" s="41" t="s">
        <v>79</v>
      </c>
      <c r="AI16" s="85" t="str">
        <f t="shared" ref="AI16:AI17" si="45">IF(AND(AE16&lt;&gt;"",AG16&lt;&gt;""),"Remplir QUE la colonne AE ou AG",IF(AE16&lt;&gt;"",AE16*$P16,IF(AG16&lt;&gt;"",AG16*$P16,"Remplir la colonne AE ou AG")))</f>
        <v>Remplir la colonne AE ou AG</v>
      </c>
      <c r="AJ16" s="57" t="s">
        <v>79</v>
      </c>
      <c r="AK16" s="64" t="s">
        <v>79</v>
      </c>
      <c r="AL16" s="92">
        <f t="shared" si="7"/>
        <v>37.599999999999994</v>
      </c>
      <c r="AM16" s="39" t="s">
        <v>79</v>
      </c>
      <c r="AN16" s="58" t="str">
        <f t="shared" ref="AN16:AN17" si="46">IFERROR(AI16*AL16*(1+$M16),"Remplir les terme C, P et TVA")</f>
        <v>Remplir les terme C, P et TVA</v>
      </c>
      <c r="AO16" s="59"/>
      <c r="AP16" s="59"/>
      <c r="AQ16" s="60">
        <f t="shared" ref="AQ16:AQ17" si="47">AO16-AP16</f>
        <v>0</v>
      </c>
      <c r="AR16" s="61">
        <f t="shared" ref="AR16:AR17" si="48">MAX(0,MIN(AN16,AQ16))</f>
        <v>0</v>
      </c>
      <c r="AS16" s="45"/>
      <c r="AT16" s="40" t="s">
        <v>79</v>
      </c>
      <c r="AU16" s="47"/>
      <c r="AV16" s="41" t="s">
        <v>79</v>
      </c>
      <c r="AW16" s="85" t="str">
        <f t="shared" ref="AW16:AW17" si="49">IF(AND(AS16&lt;&gt;"",AU16&lt;&gt;""),"Remplir QUE la colonne AS ou AU",IF(AS16&lt;&gt;"",AS16*$P16,IF(AU16&lt;&gt;"",AU16*$P16,"Remplir la colonne AS ou AU")))</f>
        <v>Remplir la colonne AS ou AU</v>
      </c>
      <c r="AX16" s="57" t="s">
        <v>79</v>
      </c>
      <c r="AY16" s="64" t="s">
        <v>79</v>
      </c>
      <c r="AZ16" s="92">
        <f t="shared" si="12"/>
        <v>34.099999999999994</v>
      </c>
      <c r="BA16" s="39" t="s">
        <v>79</v>
      </c>
      <c r="BB16" s="58" t="str">
        <f t="shared" ref="BB16:BB17" si="50">IFERROR(AW16*AZ16*(1+$M16),"Remplir les terme C, P et TVA")</f>
        <v>Remplir les terme C, P et TVA</v>
      </c>
      <c r="BC16" s="59"/>
      <c r="BD16" s="59"/>
      <c r="BE16" s="60">
        <f t="shared" ref="BE16:BE17" si="51">BC16-BD16</f>
        <v>0</v>
      </c>
      <c r="BF16" s="61">
        <f t="shared" ref="BF16:BF17" si="52">MAX(0,MIN(BB16,BE16))</f>
        <v>0</v>
      </c>
      <c r="BG16" s="45"/>
      <c r="BH16" s="40" t="s">
        <v>79</v>
      </c>
      <c r="BI16" s="47"/>
      <c r="BJ16" s="41" t="s">
        <v>79</v>
      </c>
      <c r="BK16" s="85" t="str">
        <f t="shared" ref="BK16:BK17" si="53">IF(AND(BG16&lt;&gt;"",BI16&lt;&gt;""),"Remplir QUE la colonne BG ou BI",IF(BG16&lt;&gt;"",BG16*$P16,IF(BI16&lt;&gt;"",BI16*$P16,"Remplir la colonne BG ou BI")))</f>
        <v>Remplir la colonne BG ou BI</v>
      </c>
      <c r="BL16" s="57" t="s">
        <v>79</v>
      </c>
      <c r="BM16" s="64" t="s">
        <v>79</v>
      </c>
      <c r="BN16" s="92">
        <f t="shared" si="17"/>
        <v>59.699999999999989</v>
      </c>
      <c r="BO16" s="39" t="s">
        <v>79</v>
      </c>
      <c r="BP16" s="58" t="str">
        <f t="shared" ref="BP16:BP17" si="54">IFERROR(BK16*BN16*(1+$M16),"Remplir les terme C, P et TVA")</f>
        <v>Remplir les terme C, P et TVA</v>
      </c>
      <c r="BQ16" s="59"/>
      <c r="BR16" s="59"/>
      <c r="BS16" s="60">
        <f t="shared" ref="BS16:BS17" si="55">BQ16-BR16</f>
        <v>0</v>
      </c>
      <c r="BT16" s="61">
        <f t="shared" ref="BT16:BT17" si="56">MAX(0,MIN(BP16,BS16))</f>
        <v>0</v>
      </c>
      <c r="BU16" s="45"/>
      <c r="BV16" s="40" t="s">
        <v>79</v>
      </c>
      <c r="BW16" s="47"/>
      <c r="BX16" s="41" t="s">
        <v>79</v>
      </c>
      <c r="BY16" s="85" t="str">
        <f t="shared" ref="BY16:BY17" si="57">IF(AND(BU16&lt;&gt;"",BW16&lt;&gt;""),"Remplir QUE la colonne BU ou BW",IF(BU16&lt;&gt;"",BU16*$P16,IF(BW16&lt;&gt;"",BW16*$P16,"Remplir la colonne BU ou BW")))</f>
        <v>Remplir la colonne BU ou BW</v>
      </c>
      <c r="BZ16" s="57" t="s">
        <v>79</v>
      </c>
      <c r="CA16" s="64" t="s">
        <v>79</v>
      </c>
      <c r="CB16" s="92">
        <f t="shared" si="22"/>
        <v>35.199999999999989</v>
      </c>
      <c r="CC16" s="39" t="s">
        <v>79</v>
      </c>
      <c r="CD16" s="58" t="str">
        <f t="shared" ref="CD16:CD17" si="58">IFERROR(BY16*CB16*(1+$M16),"Remplir les terme C, P et TVA")</f>
        <v>Remplir les terme C, P et TVA</v>
      </c>
      <c r="CE16" s="59"/>
      <c r="CF16" s="59"/>
      <c r="CG16" s="60">
        <f t="shared" ref="CG16:CG17" si="59">CE16-CF16</f>
        <v>0</v>
      </c>
      <c r="CH16" s="61">
        <f t="shared" ref="CH16:CH17" si="60">MAX(0,MIN(CD16,CG16))</f>
        <v>0</v>
      </c>
      <c r="CI16" s="45"/>
      <c r="CJ16" s="40" t="s">
        <v>79</v>
      </c>
      <c r="CK16" s="47"/>
      <c r="CL16" s="41" t="s">
        <v>79</v>
      </c>
      <c r="CM16" s="85" t="str">
        <f t="shared" ref="CM16:CM17" si="61">IF(AND(CI16&lt;&gt;"",CK16&lt;&gt;""),"Remplir QUE la colonne CI ou CK",IF(CI16&lt;&gt;"",CI16*$P16,IF(CK16&lt;&gt;"",CK16*$P16,"Remplir la colonne CI ou CK")))</f>
        <v>Remplir la colonne CI ou CK</v>
      </c>
      <c r="CN16" s="57" t="s">
        <v>79</v>
      </c>
      <c r="CO16" s="64" t="s">
        <v>79</v>
      </c>
      <c r="CP16" s="92">
        <f t="shared" si="27"/>
        <v>31.699999999999989</v>
      </c>
      <c r="CQ16" s="39" t="s">
        <v>79</v>
      </c>
      <c r="CR16" s="58" t="str">
        <f t="shared" ref="CR16:CR17" si="62">IFERROR(CM16*CP16*(1+$M16),"Remplir les terme C, P et TVA")</f>
        <v>Remplir les terme C, P et TVA</v>
      </c>
      <c r="CS16" s="59"/>
      <c r="CT16" s="59"/>
      <c r="CU16" s="60">
        <f t="shared" ref="CU16:CU17" si="63">CS16-CT16</f>
        <v>0</v>
      </c>
      <c r="CV16" s="61">
        <f t="shared" ref="CV16:CV17" si="64">MAX(0,MIN(CR16,CU16))</f>
        <v>0</v>
      </c>
      <c r="CW16" s="45"/>
      <c r="CX16" s="40" t="s">
        <v>79</v>
      </c>
      <c r="CY16" s="47"/>
      <c r="CZ16" s="41" t="s">
        <v>79</v>
      </c>
      <c r="DA16" s="85" t="str">
        <f t="shared" ref="DA16:DA17" si="65">IF(AND(CW16&lt;&gt;"",CY16&lt;&gt;""),"Remplir QUE la colonne CW ou CY",IF(CW16&lt;&gt;"",CW16*$P16,IF(CY16&lt;&gt;"",CY16*$P16,"Remplir la colonne CW ou CY")))</f>
        <v>Remplir la colonne CW ou CY</v>
      </c>
      <c r="DB16" s="57" t="s">
        <v>79</v>
      </c>
      <c r="DC16" s="64" t="s">
        <v>79</v>
      </c>
      <c r="DD16" s="92">
        <f t="shared" si="32"/>
        <v>70.299999999999983</v>
      </c>
      <c r="DE16" s="39" t="s">
        <v>79</v>
      </c>
      <c r="DF16" s="58" t="str">
        <f t="shared" ref="DF16:DF17" si="66">IFERROR(DA16*DD16*(1+$M16),"Remplir les terme C, P et TVA")</f>
        <v>Remplir les terme C, P et TVA</v>
      </c>
      <c r="DG16" s="59"/>
      <c r="DH16" s="59"/>
      <c r="DI16" s="60">
        <f t="shared" ref="DI16:DI17" si="67">DG16-DH16</f>
        <v>0</v>
      </c>
      <c r="DJ16" s="61">
        <f t="shared" ref="DJ16:DJ17" si="68">MAX(0,MIN(DF16,DI16))</f>
        <v>0</v>
      </c>
      <c r="DK16" s="45"/>
      <c r="DL16" s="40" t="s">
        <v>79</v>
      </c>
      <c r="DM16" s="47"/>
      <c r="DN16" s="41" t="s">
        <v>79</v>
      </c>
      <c r="DO16" s="85" t="str">
        <f t="shared" ref="DO16:DO17" si="69">IF(AND(DK16&lt;&gt;"",DM16&lt;&gt;""),"Remplir QUE la colonne DK ou DM",IF(DK16&lt;&gt;"",DK16*$P16,IF(DM16&lt;&gt;"",DM16*$P16,"Remplir la colonne DK ou DM")))</f>
        <v>Remplir la colonne DK ou DM</v>
      </c>
      <c r="DP16" s="57" t="s">
        <v>79</v>
      </c>
      <c r="DQ16" s="64" t="s">
        <v>79</v>
      </c>
      <c r="DR16" s="92">
        <f t="shared" si="37"/>
        <v>43.699999999999989</v>
      </c>
      <c r="DS16" s="39" t="s">
        <v>79</v>
      </c>
      <c r="DT16" s="58" t="str">
        <f t="shared" ref="DT16:DT17" si="70">IFERROR(DO16*DR16*(1+$M16),"Remplir les terme C, P et TVA")</f>
        <v>Remplir les terme C, P et TVA</v>
      </c>
      <c r="DU16" s="59"/>
      <c r="DV16" s="59"/>
      <c r="DW16" s="60">
        <f t="shared" ref="DW16:DW17" si="71">DU16-DV16</f>
        <v>0</v>
      </c>
      <c r="DX16" s="61">
        <f t="shared" ref="DX16:DX17" si="72">MAX(0,MIN(DT16,DW16))</f>
        <v>0</v>
      </c>
      <c r="DY16" s="62" t="str">
        <f>IFERROR(IF(ISBLANK(A16),"REMPLIR TYPE DE CLIENT",IF(N16="oui",SUM(periode2four),"Attestation sur honneur NON")),0)</f>
        <v>REMPLIR TYPE DE CLIENT</v>
      </c>
    </row>
    <row r="17" spans="1:129" x14ac:dyDescent="0.25">
      <c r="A17" s="44"/>
      <c r="B17" s="156"/>
      <c r="C17" s="156"/>
      <c r="D17" s="156"/>
      <c r="E17" s="156"/>
      <c r="F17" s="156"/>
      <c r="G17" s="187"/>
      <c r="H17" s="179"/>
      <c r="I17" s="180"/>
      <c r="J17" s="183"/>
      <c r="K17" s="196"/>
      <c r="L17" s="33"/>
      <c r="M17" s="89"/>
      <c r="N17" s="33"/>
      <c r="O17" s="19"/>
      <c r="P17" s="197"/>
      <c r="Q17" s="189"/>
      <c r="R17" s="40" t="s">
        <v>79</v>
      </c>
      <c r="S17" s="47"/>
      <c r="T17" s="41" t="s">
        <v>79</v>
      </c>
      <c r="U17" s="85" t="str">
        <f t="shared" si="41"/>
        <v>Remplir la colonne Q ou S</v>
      </c>
      <c r="V17" s="57" t="s">
        <v>79</v>
      </c>
      <c r="W17" s="64" t="s">
        <v>79</v>
      </c>
      <c r="X17" s="92">
        <f t="shared" si="1"/>
        <v>17.199999999999989</v>
      </c>
      <c r="Y17" s="39" t="s">
        <v>79</v>
      </c>
      <c r="Z17" s="58" t="str">
        <f t="shared" si="42"/>
        <v>Remplir les terme C, P et TVA</v>
      </c>
      <c r="AA17" s="59"/>
      <c r="AB17" s="59"/>
      <c r="AC17" s="60">
        <f t="shared" si="43"/>
        <v>0</v>
      </c>
      <c r="AD17" s="61">
        <f t="shared" si="44"/>
        <v>0</v>
      </c>
      <c r="AE17" s="45"/>
      <c r="AF17" s="40" t="s">
        <v>79</v>
      </c>
      <c r="AG17" s="47"/>
      <c r="AH17" s="41" t="s">
        <v>79</v>
      </c>
      <c r="AI17" s="85" t="str">
        <f t="shared" si="45"/>
        <v>Remplir la colonne AE ou AG</v>
      </c>
      <c r="AJ17" s="57" t="s">
        <v>79</v>
      </c>
      <c r="AK17" s="64" t="s">
        <v>79</v>
      </c>
      <c r="AL17" s="92">
        <f t="shared" si="7"/>
        <v>37.599999999999994</v>
      </c>
      <c r="AM17" s="39" t="s">
        <v>79</v>
      </c>
      <c r="AN17" s="58" t="str">
        <f t="shared" si="46"/>
        <v>Remplir les terme C, P et TVA</v>
      </c>
      <c r="AO17" s="59"/>
      <c r="AP17" s="59"/>
      <c r="AQ17" s="60">
        <f t="shared" si="47"/>
        <v>0</v>
      </c>
      <c r="AR17" s="61">
        <f t="shared" si="48"/>
        <v>0</v>
      </c>
      <c r="AS17" s="45"/>
      <c r="AT17" s="40" t="s">
        <v>79</v>
      </c>
      <c r="AU17" s="47"/>
      <c r="AV17" s="41" t="s">
        <v>79</v>
      </c>
      <c r="AW17" s="85" t="str">
        <f t="shared" si="49"/>
        <v>Remplir la colonne AS ou AU</v>
      </c>
      <c r="AX17" s="57" t="s">
        <v>79</v>
      </c>
      <c r="AY17" s="64" t="s">
        <v>79</v>
      </c>
      <c r="AZ17" s="92">
        <f t="shared" si="12"/>
        <v>34.099999999999994</v>
      </c>
      <c r="BA17" s="39" t="s">
        <v>79</v>
      </c>
      <c r="BB17" s="58" t="str">
        <f t="shared" si="50"/>
        <v>Remplir les terme C, P et TVA</v>
      </c>
      <c r="BC17" s="59"/>
      <c r="BD17" s="59"/>
      <c r="BE17" s="60">
        <f t="shared" si="51"/>
        <v>0</v>
      </c>
      <c r="BF17" s="61">
        <f t="shared" si="52"/>
        <v>0</v>
      </c>
      <c r="BG17" s="45"/>
      <c r="BH17" s="40" t="s">
        <v>79</v>
      </c>
      <c r="BI17" s="47"/>
      <c r="BJ17" s="41" t="s">
        <v>79</v>
      </c>
      <c r="BK17" s="85" t="str">
        <f t="shared" si="53"/>
        <v>Remplir la colonne BG ou BI</v>
      </c>
      <c r="BL17" s="57" t="s">
        <v>79</v>
      </c>
      <c r="BM17" s="64" t="s">
        <v>79</v>
      </c>
      <c r="BN17" s="92">
        <f t="shared" si="17"/>
        <v>59.699999999999989</v>
      </c>
      <c r="BO17" s="39" t="s">
        <v>79</v>
      </c>
      <c r="BP17" s="58" t="str">
        <f t="shared" si="54"/>
        <v>Remplir les terme C, P et TVA</v>
      </c>
      <c r="BQ17" s="59"/>
      <c r="BR17" s="59"/>
      <c r="BS17" s="60">
        <f t="shared" si="55"/>
        <v>0</v>
      </c>
      <c r="BT17" s="61">
        <f t="shared" si="56"/>
        <v>0</v>
      </c>
      <c r="BU17" s="45"/>
      <c r="BV17" s="40" t="s">
        <v>79</v>
      </c>
      <c r="BW17" s="47"/>
      <c r="BX17" s="41" t="s">
        <v>79</v>
      </c>
      <c r="BY17" s="85" t="str">
        <f t="shared" si="57"/>
        <v>Remplir la colonne BU ou BW</v>
      </c>
      <c r="BZ17" s="57" t="s">
        <v>79</v>
      </c>
      <c r="CA17" s="64" t="s">
        <v>79</v>
      </c>
      <c r="CB17" s="92">
        <f t="shared" si="22"/>
        <v>35.199999999999989</v>
      </c>
      <c r="CC17" s="39" t="s">
        <v>79</v>
      </c>
      <c r="CD17" s="58" t="str">
        <f t="shared" si="58"/>
        <v>Remplir les terme C, P et TVA</v>
      </c>
      <c r="CE17" s="59"/>
      <c r="CF17" s="59"/>
      <c r="CG17" s="60">
        <f t="shared" si="59"/>
        <v>0</v>
      </c>
      <c r="CH17" s="61">
        <f t="shared" si="60"/>
        <v>0</v>
      </c>
      <c r="CI17" s="45"/>
      <c r="CJ17" s="40" t="s">
        <v>79</v>
      </c>
      <c r="CK17" s="47"/>
      <c r="CL17" s="41" t="s">
        <v>79</v>
      </c>
      <c r="CM17" s="85" t="str">
        <f t="shared" si="61"/>
        <v>Remplir la colonne CI ou CK</v>
      </c>
      <c r="CN17" s="57" t="s">
        <v>79</v>
      </c>
      <c r="CO17" s="64" t="s">
        <v>79</v>
      </c>
      <c r="CP17" s="92">
        <f t="shared" si="27"/>
        <v>31.699999999999989</v>
      </c>
      <c r="CQ17" s="39" t="s">
        <v>79</v>
      </c>
      <c r="CR17" s="58" t="str">
        <f t="shared" si="62"/>
        <v>Remplir les terme C, P et TVA</v>
      </c>
      <c r="CS17" s="59"/>
      <c r="CT17" s="59"/>
      <c r="CU17" s="60">
        <f t="shared" si="63"/>
        <v>0</v>
      </c>
      <c r="CV17" s="61">
        <f t="shared" si="64"/>
        <v>0</v>
      </c>
      <c r="CW17" s="45"/>
      <c r="CX17" s="40" t="s">
        <v>79</v>
      </c>
      <c r="CY17" s="47"/>
      <c r="CZ17" s="41" t="s">
        <v>79</v>
      </c>
      <c r="DA17" s="85" t="str">
        <f t="shared" si="65"/>
        <v>Remplir la colonne CW ou CY</v>
      </c>
      <c r="DB17" s="57" t="s">
        <v>79</v>
      </c>
      <c r="DC17" s="64" t="s">
        <v>79</v>
      </c>
      <c r="DD17" s="92">
        <f t="shared" si="32"/>
        <v>70.299999999999983</v>
      </c>
      <c r="DE17" s="39" t="s">
        <v>79</v>
      </c>
      <c r="DF17" s="58" t="str">
        <f t="shared" si="66"/>
        <v>Remplir les terme C, P et TVA</v>
      </c>
      <c r="DG17" s="59"/>
      <c r="DH17" s="59"/>
      <c r="DI17" s="60">
        <f t="shared" si="67"/>
        <v>0</v>
      </c>
      <c r="DJ17" s="61">
        <f t="shared" si="68"/>
        <v>0</v>
      </c>
      <c r="DK17" s="45"/>
      <c r="DL17" s="40" t="s">
        <v>79</v>
      </c>
      <c r="DM17" s="47"/>
      <c r="DN17" s="41" t="s">
        <v>79</v>
      </c>
      <c r="DO17" s="85" t="str">
        <f t="shared" si="69"/>
        <v>Remplir la colonne DK ou DM</v>
      </c>
      <c r="DP17" s="57" t="s">
        <v>79</v>
      </c>
      <c r="DQ17" s="64" t="s">
        <v>79</v>
      </c>
      <c r="DR17" s="92">
        <f t="shared" si="37"/>
        <v>43.699999999999989</v>
      </c>
      <c r="DS17" s="39" t="s">
        <v>79</v>
      </c>
      <c r="DT17" s="58" t="str">
        <f t="shared" si="70"/>
        <v>Remplir les terme C, P et TVA</v>
      </c>
      <c r="DU17" s="59"/>
      <c r="DV17" s="59"/>
      <c r="DW17" s="60">
        <f t="shared" si="71"/>
        <v>0</v>
      </c>
      <c r="DX17" s="61">
        <f t="shared" si="72"/>
        <v>0</v>
      </c>
      <c r="DY17" s="62" t="str">
        <f>IFERROR(IF(ISBLANK(A17),"REMPLIR TYPE DE CLIENT",IF(N17="oui",SUM(periode2four),"Attestation sur honneur NON")),0)</f>
        <v>REMPLIR TYPE DE CLIENT</v>
      </c>
    </row>
  </sheetData>
  <mergeCells count="40">
    <mergeCell ref="DT11:DX11"/>
    <mergeCell ref="CR11:CV11"/>
    <mergeCell ref="CW11:DA11"/>
    <mergeCell ref="DF11:DJ11"/>
    <mergeCell ref="DK11:DO11"/>
    <mergeCell ref="DB11:DD11"/>
    <mergeCell ref="DP11:DR11"/>
    <mergeCell ref="CN11:CP11"/>
    <mergeCell ref="BP11:BT11"/>
    <mergeCell ref="BU11:BY11"/>
    <mergeCell ref="CD11:CH11"/>
    <mergeCell ref="CI11:CM11"/>
    <mergeCell ref="CI10:CV10"/>
    <mergeCell ref="CW10:DJ10"/>
    <mergeCell ref="DK10:DX10"/>
    <mergeCell ref="A11:G11"/>
    <mergeCell ref="H11:J11"/>
    <mergeCell ref="Q11:U11"/>
    <mergeCell ref="Z11:AD11"/>
    <mergeCell ref="AE11:AI11"/>
    <mergeCell ref="Q10:AD10"/>
    <mergeCell ref="AE10:AR10"/>
    <mergeCell ref="AS10:BF10"/>
    <mergeCell ref="BG10:BT10"/>
    <mergeCell ref="BU10:CH10"/>
    <mergeCell ref="AN11:AR11"/>
    <mergeCell ref="AS11:AW11"/>
    <mergeCell ref="BZ11:CB11"/>
    <mergeCell ref="V11:X11"/>
    <mergeCell ref="AJ11:AL11"/>
    <mergeCell ref="AX11:AZ11"/>
    <mergeCell ref="BL11:BN11"/>
    <mergeCell ref="G4:J4"/>
    <mergeCell ref="AA4:AD4"/>
    <mergeCell ref="AC5:AD5"/>
    <mergeCell ref="AC6:AD6"/>
    <mergeCell ref="AC7:AD7"/>
    <mergeCell ref="BB11:BF11"/>
    <mergeCell ref="BG11:BK11"/>
    <mergeCell ref="M7:P7"/>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9" id="{5ED34549-8932-4FFD-AE67-6F62820D8E91}">
            <xm:f>'1-INFOS'!$F$47=Données!$C$2</xm:f>
            <x14:dxf>
              <fill>
                <patternFill>
                  <bgColor theme="0" tint="-0.499984740745262"/>
                </patternFill>
              </fill>
            </x14:dxf>
          </x14:cfRule>
          <xm:sqref>BU10:DX17 DY12:DY17</xm:sqref>
        </x14:conditionalFormatting>
        <x14:conditionalFormatting xmlns:xm="http://schemas.microsoft.com/office/excel/2006/main">
          <x14:cfRule type="expression" priority="227" id="{6B474D0E-4735-4334-B25C-CE381B91D917}">
            <xm:f>OR('1-INFOS'!$F$43=Données!$A$3,'1-INFOS'!$F$43=Données!$A$4)</xm:f>
            <x14:dxf>
              <font>
                <color theme="1"/>
              </font>
              <fill>
                <patternFill>
                  <bgColor theme="1"/>
                </patternFill>
              </fill>
            </x14:dxf>
          </x14:cfRule>
          <xm:sqref>A10:DZ13 A14:DY17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Données!$F$2:$F$8</xm:f>
          </x14:formula1>
          <xm:sqref>A13:A17</xm:sqref>
        </x14:dataValidation>
        <x14:dataValidation type="list" allowBlank="1" showInputMessage="1" showErrorMessage="1">
          <x14:formula1>
            <xm:f>Données!$E$2:$E$3</xm:f>
          </x14:formula1>
          <xm:sqref>L13:L17 N13:N17</xm:sqref>
        </x14:dataValidation>
        <x14:dataValidation type="list" allowBlank="1" showInputMessage="1" showErrorMessage="1">
          <x14:formula1>
            <xm:f>Données!$D$2:$D$5</xm:f>
          </x14:formula1>
          <xm:sqref>K13:K17</xm:sqref>
        </x14:dataValidation>
        <x14:dataValidation type="list" allowBlank="1" showInputMessage="1" showErrorMessage="1">
          <x14:formula1>
            <xm:f>Données!$B$2:$B$3</xm:f>
          </x14:formula1>
          <xm:sqref>M13:M17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7"/>
  <sheetViews>
    <sheetView topLeftCell="DM1" zoomScale="85" zoomScaleNormal="85" workbookViewId="0">
      <selection activeCell="DP24" sqref="DP24"/>
    </sheetView>
  </sheetViews>
  <sheetFormatPr baseColWidth="10" defaultColWidth="11.42578125" defaultRowHeight="15" x14ac:dyDescent="0.25"/>
  <cols>
    <col min="1" max="1" width="60.7109375" style="16" customWidth="1"/>
    <col min="2" max="2" width="18" style="16" customWidth="1"/>
    <col min="3" max="4" width="15.7109375" style="16" customWidth="1"/>
    <col min="5" max="7" width="13.7109375" style="16" customWidth="1"/>
    <col min="8" max="8" width="13.42578125" style="16" customWidth="1"/>
    <col min="9" max="9" width="20.7109375" style="16" customWidth="1"/>
    <col min="10" max="10" width="16.28515625" style="16" customWidth="1"/>
    <col min="11" max="11" width="23.5703125" style="18" customWidth="1"/>
    <col min="12" max="12" width="22.7109375" style="18" customWidth="1"/>
    <col min="13" max="13" width="10.5703125" style="18" bestFit="1" customWidth="1"/>
    <col min="14" max="14" width="11.42578125" style="18" customWidth="1"/>
    <col min="15" max="15" width="18.140625" style="18" customWidth="1"/>
    <col min="16" max="17" width="15.42578125" style="18" customWidth="1"/>
    <col min="18" max="18" width="18.42578125" style="16" customWidth="1"/>
    <col min="19" max="19" width="19.140625" style="16" customWidth="1"/>
    <col min="20" max="20" width="20.7109375" style="16" customWidth="1"/>
    <col min="21" max="21" width="19.28515625" style="16" customWidth="1"/>
    <col min="22" max="22" width="23.7109375" style="16" customWidth="1"/>
    <col min="23" max="23" width="32" style="16" customWidth="1"/>
    <col min="24" max="24" width="21" style="16" customWidth="1"/>
    <col min="25" max="25" width="21.28515625" style="16" customWidth="1"/>
    <col min="26" max="26" width="18" style="16" customWidth="1"/>
    <col min="27" max="27" width="19" style="16" customWidth="1"/>
    <col min="28" max="28" width="17.85546875" style="16" customWidth="1"/>
    <col min="29" max="29" width="21.85546875" style="16" customWidth="1"/>
    <col min="30" max="30" width="24.85546875" style="16" customWidth="1"/>
    <col min="31" max="31" width="17.85546875" style="16" customWidth="1"/>
    <col min="32" max="32" width="18.42578125" style="16" customWidth="1"/>
    <col min="33" max="33" width="16.7109375" style="16" customWidth="1"/>
    <col min="34" max="34" width="20.7109375" style="16" customWidth="1"/>
    <col min="35" max="35" width="19.28515625" style="16" customWidth="1"/>
    <col min="36" max="36" width="16" style="16" customWidth="1"/>
    <col min="37" max="37" width="25.7109375" style="16" customWidth="1"/>
    <col min="38" max="38" width="21" style="16" customWidth="1"/>
    <col min="39" max="39" width="18.28515625" style="16" customWidth="1"/>
    <col min="40" max="40" width="23" style="16" customWidth="1"/>
    <col min="41" max="41" width="19" style="16" customWidth="1"/>
    <col min="42" max="43" width="17.85546875" style="16" customWidth="1"/>
    <col min="44" max="44" width="23.28515625" style="16" customWidth="1"/>
    <col min="45" max="45" width="17.85546875" style="16" customWidth="1"/>
    <col min="46" max="46" width="18.42578125" style="16" customWidth="1"/>
    <col min="47" max="47" width="16.7109375" style="16" customWidth="1"/>
    <col min="48" max="48" width="20.7109375" style="16" customWidth="1"/>
    <col min="49" max="49" width="19.28515625" style="16" customWidth="1"/>
    <col min="50" max="50" width="16" style="16" customWidth="1"/>
    <col min="51" max="51" width="24" style="16" customWidth="1"/>
    <col min="52" max="52" width="21" style="16" customWidth="1"/>
    <col min="53" max="53" width="18.28515625" style="16" customWidth="1"/>
    <col min="54" max="54" width="21.85546875" style="16" customWidth="1"/>
    <col min="55" max="55" width="19" style="16" customWidth="1"/>
    <col min="56" max="57" width="17.85546875" style="16" customWidth="1"/>
    <col min="58" max="58" width="19.140625" style="16" customWidth="1"/>
    <col min="59" max="59" width="17.85546875" style="16" customWidth="1"/>
    <col min="60" max="60" width="18.42578125" style="16" customWidth="1"/>
    <col min="61" max="61" width="16.7109375" style="16" customWidth="1"/>
    <col min="62" max="62" width="20.7109375" style="16" customWidth="1"/>
    <col min="63" max="63" width="19.28515625" style="16" customWidth="1"/>
    <col min="64" max="64" width="16" style="16" customWidth="1"/>
    <col min="65" max="65" width="25.7109375" style="16" customWidth="1"/>
    <col min="66" max="66" width="21" style="16" customWidth="1"/>
    <col min="67" max="67" width="22.7109375" style="16" customWidth="1"/>
    <col min="68" max="68" width="18" style="16" customWidth="1"/>
    <col min="69" max="69" width="19" style="16" customWidth="1"/>
    <col min="70" max="71" width="17.85546875" style="16" customWidth="1"/>
    <col min="72" max="72" width="18.42578125" style="16" customWidth="1"/>
    <col min="73" max="73" width="17.85546875" style="16" customWidth="1"/>
    <col min="74" max="74" width="18.42578125" style="16" customWidth="1"/>
    <col min="75" max="75" width="16.7109375" style="16" customWidth="1"/>
    <col min="76" max="76" width="20.7109375" style="16" customWidth="1"/>
    <col min="77" max="77" width="19.28515625" style="16" customWidth="1"/>
    <col min="78" max="78" width="16" style="16" customWidth="1"/>
    <col min="79" max="79" width="20.28515625" style="16" customWidth="1"/>
    <col min="80" max="80" width="21" style="16" customWidth="1"/>
    <col min="81" max="81" width="18.28515625" style="16" customWidth="1"/>
    <col min="82" max="82" width="18" style="16" customWidth="1"/>
    <col min="83" max="83" width="19" style="16" customWidth="1"/>
    <col min="84" max="85" width="17.85546875" style="16" customWidth="1"/>
    <col min="86" max="86" width="19.28515625" style="16" customWidth="1"/>
    <col min="87" max="87" width="17.85546875" style="16" customWidth="1"/>
    <col min="88" max="88" width="18.42578125" style="16" customWidth="1"/>
    <col min="89" max="89" width="16.7109375" style="16" customWidth="1"/>
    <col min="90" max="90" width="20.7109375" style="16" customWidth="1"/>
    <col min="91" max="91" width="19.28515625" style="16" customWidth="1"/>
    <col min="92" max="92" width="16" style="16" customWidth="1"/>
    <col min="93" max="93" width="20.28515625" style="16" customWidth="1"/>
    <col min="94" max="94" width="21" style="16" customWidth="1"/>
    <col min="95" max="95" width="18.28515625" style="16" customWidth="1"/>
    <col min="96" max="96" width="18" style="16" customWidth="1"/>
    <col min="97" max="97" width="19" style="16" customWidth="1"/>
    <col min="98" max="99" width="17.85546875" style="16" customWidth="1"/>
    <col min="100" max="100" width="18.42578125" style="16" customWidth="1"/>
    <col min="101" max="101" width="17.85546875" style="16" customWidth="1"/>
    <col min="102" max="102" width="18.42578125" style="16" customWidth="1"/>
    <col min="103" max="103" width="19.7109375" style="16" customWidth="1"/>
    <col min="104" max="104" width="20.7109375" style="16" customWidth="1"/>
    <col min="105" max="105" width="19.28515625" style="16" customWidth="1"/>
    <col min="106" max="106" width="16" style="16" customWidth="1"/>
    <col min="107" max="107" width="20.28515625" style="16" customWidth="1"/>
    <col min="108" max="108" width="21" style="16" customWidth="1"/>
    <col min="109" max="109" width="18.28515625" style="16" customWidth="1"/>
    <col min="110" max="110" width="18" style="16" customWidth="1"/>
    <col min="111" max="111" width="19" style="16" customWidth="1"/>
    <col min="112" max="113" width="17.85546875" style="16" customWidth="1"/>
    <col min="114" max="114" width="19.28515625" style="16" customWidth="1"/>
    <col min="115" max="115" width="17.85546875" style="16" customWidth="1"/>
    <col min="116" max="116" width="18.42578125" style="16" customWidth="1"/>
    <col min="117" max="117" width="16.7109375" style="16" customWidth="1"/>
    <col min="118" max="118" width="20.7109375" style="16" customWidth="1"/>
    <col min="119" max="119" width="19.28515625" style="16" customWidth="1"/>
    <col min="120" max="120" width="16" style="16" customWidth="1"/>
    <col min="121" max="121" width="20.28515625" style="16" customWidth="1"/>
    <col min="122" max="122" width="21" style="16" customWidth="1"/>
    <col min="123" max="123" width="18.28515625" style="16" customWidth="1"/>
    <col min="124" max="124" width="18" style="16" customWidth="1"/>
    <col min="125" max="125" width="19" style="16" customWidth="1"/>
    <col min="126" max="127" width="17.85546875" style="16" customWidth="1"/>
    <col min="128" max="128" width="19.42578125" style="16" customWidth="1"/>
    <col min="129" max="129" width="23.140625" style="16" customWidth="1"/>
    <col min="130" max="130" width="31.5703125" style="16" customWidth="1"/>
    <col min="131" max="16384" width="11.42578125" style="16"/>
  </cols>
  <sheetData>
    <row r="1" spans="1:134" s="17" customFormat="1" ht="26.25" x14ac:dyDescent="0.4">
      <c r="A1" s="25" t="str">
        <f>IF('1-INFOS'!F43="","DONNEES A COMPLETER POUR LES CLIENTS DONT LE FOURNISSEUR D'ENERGIE EN CESSATION DE PAIEMENT  EST UN EXPLOITANT DE GAZ NATUREL  - VEUILLEZ COMPLETEMENT REMPLIR LE PREMIER ONGLET AVANT DE REMPLIR CELUI-CI",IF('1-INFOS'!F43=Données!A3,"DONNEES A COMPLETER POUR LES CLIENTS DONT LE FOURNISSEUR D'ENERGIE  EN CESSATION DE PAIEMENT EST UN EXPLOITANT DE GAZ NATUREL ","DONNEES A COMPLETER POUR LES CLIENTS DONT LE FOURNISSEUR D'ENERGIE EN CESSATION DE PAIEMENT EST UN EXPLOITANT DE GAZ NATUREL - ! SAISIE IMPOSSIBLE !"))</f>
        <v>DONNEES A COMPLETER POUR LES CLIENTS DONT LE FOURNISSEUR D'ENERGIE EN CESSATION DE PAIEMENT  EST UN EXPLOITANT DE GAZ NATUREL  - VEUILLEZ COMPLETEMENT REMPLIR LE PREMIER ONGLET AVANT DE REMPLIR CELUI-CI</v>
      </c>
      <c r="B1" s="26"/>
      <c r="C1" s="26"/>
      <c r="D1" s="26"/>
      <c r="E1" s="26"/>
      <c r="F1" s="26"/>
      <c r="G1" s="26"/>
      <c r="H1" s="26"/>
      <c r="I1" s="26"/>
      <c r="J1" s="26"/>
      <c r="K1" s="27"/>
      <c r="L1" s="27"/>
      <c r="M1" s="27"/>
      <c r="N1" s="27"/>
      <c r="O1" s="27"/>
      <c r="P1" s="27"/>
      <c r="Q1" s="27"/>
      <c r="R1" s="26"/>
      <c r="S1" s="26"/>
      <c r="T1" s="26"/>
      <c r="V1" s="70"/>
      <c r="W1" s="70"/>
      <c r="X1" s="176"/>
      <c r="Y1" s="176"/>
      <c r="Z1" s="70"/>
      <c r="AA1" s="70"/>
      <c r="AB1" s="70"/>
      <c r="AC1" s="70"/>
      <c r="AD1" s="70"/>
      <c r="AE1" s="70"/>
      <c r="AJ1" s="70"/>
      <c r="AK1" s="70"/>
      <c r="AL1" s="70"/>
      <c r="AM1" s="70"/>
      <c r="AN1" s="70"/>
      <c r="AO1" s="70"/>
      <c r="AP1" s="70"/>
      <c r="AQ1" s="70"/>
      <c r="AR1" s="70"/>
      <c r="AS1" s="70"/>
      <c r="AX1" s="70"/>
      <c r="AY1" s="70"/>
      <c r="AZ1" s="70"/>
      <c r="BA1" s="70"/>
      <c r="BB1" s="70"/>
      <c r="BC1" s="70"/>
      <c r="BD1" s="70"/>
      <c r="BE1" s="70"/>
      <c r="BF1" s="70"/>
      <c r="BG1" s="70"/>
      <c r="BL1" s="70"/>
      <c r="BM1" s="70"/>
      <c r="BN1" s="70"/>
      <c r="BO1" s="70"/>
      <c r="BP1" s="70"/>
      <c r="BQ1" s="70"/>
      <c r="BR1" s="70"/>
      <c r="BS1" s="70"/>
      <c r="BT1" s="70"/>
      <c r="BU1" s="70"/>
      <c r="BZ1" s="70"/>
      <c r="CA1" s="70"/>
      <c r="CB1" s="70"/>
      <c r="CC1" s="70"/>
      <c r="CD1" s="70"/>
      <c r="CE1" s="70"/>
      <c r="CF1" s="70"/>
      <c r="CG1" s="70"/>
      <c r="CH1" s="70"/>
      <c r="CI1" s="70"/>
      <c r="CN1" s="70"/>
      <c r="CO1" s="70"/>
      <c r="CP1" s="70"/>
      <c r="CQ1" s="70"/>
      <c r="CR1" s="70"/>
      <c r="CS1" s="70"/>
      <c r="CT1" s="70"/>
      <c r="CU1" s="70"/>
      <c r="CV1" s="70"/>
      <c r="CW1" s="70"/>
      <c r="DB1" s="70"/>
      <c r="DC1" s="70"/>
      <c r="DD1" s="70"/>
      <c r="DE1" s="70"/>
      <c r="DF1" s="70"/>
      <c r="DG1" s="70"/>
      <c r="DH1" s="70"/>
      <c r="DI1" s="70"/>
      <c r="DJ1" s="70"/>
      <c r="DK1" s="70"/>
      <c r="DP1" s="70"/>
      <c r="DQ1" s="70"/>
      <c r="DR1" s="70"/>
      <c r="DS1" s="70"/>
      <c r="DT1" s="70"/>
      <c r="DU1" s="70"/>
      <c r="DV1" s="70"/>
      <c r="DW1" s="70"/>
      <c r="DX1" s="70"/>
    </row>
    <row r="2" spans="1:134" s="17" customFormat="1" ht="14.25" customHeight="1" x14ac:dyDescent="0.25">
      <c r="A2" s="103" t="s">
        <v>4</v>
      </c>
      <c r="K2" s="71"/>
      <c r="L2" s="71"/>
      <c r="M2" s="71"/>
      <c r="N2" s="71"/>
      <c r="O2" s="71"/>
      <c r="P2" s="71"/>
      <c r="Q2" s="71"/>
      <c r="X2" s="104"/>
      <c r="AD2" s="176"/>
      <c r="AE2" s="70"/>
      <c r="AR2" s="70"/>
      <c r="AS2" s="70"/>
      <c r="BF2" s="70"/>
      <c r="BG2" s="70"/>
      <c r="BT2" s="70"/>
      <c r="BU2" s="70"/>
      <c r="CH2" s="70"/>
      <c r="CI2" s="70"/>
      <c r="CV2" s="70"/>
      <c r="CW2" s="70"/>
      <c r="DJ2" s="70"/>
      <c r="DK2" s="70"/>
      <c r="DX2" s="70"/>
    </row>
    <row r="3" spans="1:134" s="17" customFormat="1" ht="14.25" customHeight="1" x14ac:dyDescent="0.25">
      <c r="A3" s="126" t="s">
        <v>47</v>
      </c>
      <c r="B3" s="127"/>
      <c r="C3" s="127"/>
      <c r="D3" s="106"/>
      <c r="E3" s="105"/>
      <c r="K3" s="71"/>
      <c r="L3" s="71"/>
      <c r="AB3" s="16"/>
      <c r="AC3" s="16"/>
      <c r="AD3" s="72"/>
      <c r="AE3" s="70"/>
      <c r="AF3" s="16"/>
      <c r="AG3" s="16"/>
      <c r="AH3" s="16"/>
      <c r="AI3" s="16"/>
      <c r="AJ3" s="16"/>
      <c r="AK3" s="16"/>
      <c r="AL3" s="16"/>
      <c r="AM3" s="16"/>
      <c r="AP3" s="16"/>
      <c r="AQ3" s="16"/>
      <c r="AR3" s="72"/>
      <c r="AS3" s="70"/>
      <c r="AT3" s="16"/>
      <c r="AU3" s="16"/>
      <c r="AV3" s="16"/>
      <c r="AW3" s="16"/>
      <c r="AX3" s="16"/>
      <c r="AY3" s="16"/>
      <c r="AZ3" s="16"/>
      <c r="BA3" s="16"/>
      <c r="BD3" s="16"/>
      <c r="BE3" s="16"/>
      <c r="BF3" s="72"/>
      <c r="BG3" s="70"/>
      <c r="BH3" s="16"/>
      <c r="BI3" s="16"/>
      <c r="BJ3" s="16"/>
      <c r="BK3" s="16"/>
      <c r="BL3" s="16"/>
      <c r="BM3" s="16"/>
      <c r="BN3" s="16"/>
      <c r="BO3" s="16"/>
      <c r="BR3" s="16"/>
      <c r="BS3" s="16"/>
      <c r="BT3" s="72"/>
      <c r="BU3" s="70"/>
      <c r="BV3" s="16"/>
      <c r="BW3" s="16"/>
      <c r="BX3" s="16"/>
      <c r="BY3" s="16"/>
      <c r="BZ3" s="16"/>
      <c r="CA3" s="16"/>
      <c r="CB3" s="16"/>
      <c r="CC3" s="16"/>
      <c r="CF3" s="16"/>
      <c r="CG3" s="16"/>
      <c r="CH3" s="72"/>
      <c r="CI3" s="70"/>
      <c r="CJ3" s="16"/>
      <c r="CK3" s="16"/>
      <c r="CL3" s="16"/>
      <c r="CM3" s="16"/>
      <c r="CN3" s="16"/>
      <c r="CO3" s="16"/>
      <c r="CP3" s="16"/>
      <c r="CQ3" s="16"/>
      <c r="CT3" s="16"/>
      <c r="CU3" s="16"/>
      <c r="CV3" s="72"/>
      <c r="CW3" s="70"/>
      <c r="CX3" s="16"/>
      <c r="CY3" s="16"/>
      <c r="CZ3" s="16"/>
      <c r="DA3" s="16"/>
      <c r="DB3" s="16"/>
      <c r="DC3" s="16"/>
      <c r="DD3" s="16"/>
      <c r="DE3" s="16"/>
      <c r="DH3" s="16"/>
      <c r="DI3" s="16"/>
      <c r="DJ3" s="72"/>
      <c r="DK3" s="70"/>
      <c r="DL3" s="16"/>
      <c r="DM3" s="16"/>
      <c r="DN3" s="16"/>
      <c r="DO3" s="16"/>
      <c r="DP3" s="16"/>
      <c r="DQ3" s="16"/>
      <c r="DR3" s="16"/>
      <c r="DS3" s="16"/>
      <c r="DV3" s="16"/>
      <c r="DW3" s="16"/>
      <c r="DX3" s="72"/>
    </row>
    <row r="4" spans="1:134" s="17" customFormat="1" ht="13.5" customHeight="1" thickBot="1" x14ac:dyDescent="0.3">
      <c r="A4" s="229" t="str">
        <f>'1-INFOS'!F49</f>
        <v>Demande unique</v>
      </c>
      <c r="B4" s="127"/>
      <c r="C4" s="127"/>
      <c r="D4" s="106"/>
      <c r="E4" s="105"/>
      <c r="G4" s="245" t="s">
        <v>31</v>
      </c>
      <c r="H4" s="246"/>
      <c r="I4" s="246"/>
      <c r="J4" s="247"/>
      <c r="L4" s="135" t="s">
        <v>46</v>
      </c>
      <c r="M4" s="136"/>
      <c r="N4" s="136"/>
      <c r="O4" s="137"/>
      <c r="P4" s="138">
        <v>44501</v>
      </c>
      <c r="Q4" s="138">
        <v>44531</v>
      </c>
      <c r="R4" s="138">
        <v>44562</v>
      </c>
      <c r="S4" s="138">
        <v>44593</v>
      </c>
      <c r="T4" s="138">
        <v>44621</v>
      </c>
      <c r="U4" s="138">
        <v>44652</v>
      </c>
      <c r="V4" s="138">
        <v>44682</v>
      </c>
      <c r="W4" s="138">
        <v>44713</v>
      </c>
      <c r="X4" s="108"/>
      <c r="Z4" s="262" t="s">
        <v>51</v>
      </c>
      <c r="AA4" s="263"/>
      <c r="AB4" s="263"/>
      <c r="AC4" s="263"/>
      <c r="AD4" s="72"/>
      <c r="AE4" s="54" t="s">
        <v>76</v>
      </c>
      <c r="AF4" s="54"/>
      <c r="AG4" s="73"/>
      <c r="AH4" s="73"/>
      <c r="AI4" s="184"/>
      <c r="AJ4" s="84"/>
      <c r="AK4" s="84"/>
      <c r="AL4" s="185"/>
      <c r="AM4" s="16"/>
      <c r="AP4" s="16"/>
      <c r="AQ4" s="16"/>
      <c r="AR4" s="72"/>
      <c r="AS4" s="70"/>
      <c r="AT4" s="73"/>
      <c r="AU4" s="73"/>
      <c r="AV4" s="73"/>
      <c r="AW4" s="73"/>
      <c r="AX4" s="73"/>
      <c r="AY4" s="73"/>
      <c r="AZ4" s="73"/>
      <c r="BA4" s="16"/>
      <c r="BD4" s="16"/>
      <c r="BE4" s="16"/>
      <c r="BF4" s="72"/>
      <c r="BG4" s="70"/>
      <c r="BH4" s="73"/>
      <c r="BI4" s="73"/>
      <c r="BJ4" s="73"/>
      <c r="BK4" s="73"/>
      <c r="BL4" s="73"/>
      <c r="BM4" s="73"/>
      <c r="BN4" s="73"/>
      <c r="BO4" s="16"/>
      <c r="BR4" s="16"/>
      <c r="BS4" s="16"/>
      <c r="BT4" s="72"/>
      <c r="BU4" s="70"/>
      <c r="BV4" s="73"/>
      <c r="BW4" s="73"/>
      <c r="BX4" s="73"/>
      <c r="BY4" s="73"/>
      <c r="BZ4" s="73"/>
      <c r="CA4" s="73"/>
      <c r="CB4" s="73"/>
      <c r="CC4" s="16"/>
      <c r="CF4" s="16"/>
      <c r="CG4" s="16"/>
      <c r="CH4" s="72"/>
      <c r="CI4" s="70"/>
      <c r="CJ4" s="73"/>
      <c r="CK4" s="73"/>
      <c r="CL4" s="73"/>
      <c r="CM4" s="73"/>
      <c r="CN4" s="73"/>
      <c r="CO4" s="73"/>
      <c r="CP4" s="73"/>
      <c r="CQ4" s="16"/>
      <c r="CT4" s="16"/>
      <c r="CU4" s="16"/>
      <c r="CV4" s="72"/>
      <c r="CW4" s="70"/>
      <c r="CX4" s="73"/>
      <c r="CY4" s="73"/>
      <c r="CZ4" s="73"/>
      <c r="DA4" s="73"/>
      <c r="DB4" s="73"/>
      <c r="DC4" s="73"/>
      <c r="DD4" s="73"/>
      <c r="DE4" s="16"/>
      <c r="DH4" s="16"/>
      <c r="DI4" s="16"/>
      <c r="DJ4" s="72"/>
      <c r="DK4" s="70"/>
      <c r="DL4" s="73"/>
      <c r="DM4" s="73"/>
      <c r="DN4" s="73"/>
      <c r="DO4" s="73"/>
      <c r="DP4" s="73"/>
      <c r="DQ4" s="73"/>
      <c r="DR4" s="73"/>
      <c r="DS4" s="16"/>
      <c r="DV4" s="16"/>
      <c r="DW4" s="16"/>
      <c r="DX4" s="72"/>
    </row>
    <row r="5" spans="1:134" ht="15.75" customHeight="1" thickBot="1" x14ac:dyDescent="0.3">
      <c r="A5" s="128" t="s">
        <v>44</v>
      </c>
      <c r="B5" s="129"/>
      <c r="C5" s="130">
        <v>64.900000000000006</v>
      </c>
      <c r="D5" s="106"/>
      <c r="G5" s="131" t="s">
        <v>28</v>
      </c>
      <c r="H5" s="132"/>
      <c r="I5" s="133"/>
      <c r="J5" s="134">
        <v>0.9</v>
      </c>
      <c r="L5" s="139" t="s">
        <v>37</v>
      </c>
      <c r="M5" s="140"/>
      <c r="N5" s="140"/>
      <c r="O5" s="141"/>
      <c r="P5" s="142">
        <v>0.12698670063361606</v>
      </c>
      <c r="Q5" s="142">
        <v>0.17326736688145941</v>
      </c>
      <c r="R5" s="142">
        <v>0.18633024871743376</v>
      </c>
      <c r="S5" s="142">
        <v>0.15828782973036401</v>
      </c>
      <c r="T5" s="143">
        <v>0.13405917148312491</v>
      </c>
      <c r="U5" s="143">
        <v>7.2764028797995386E-2</v>
      </c>
      <c r="V5" s="143">
        <v>3.307340779734573E-2</v>
      </c>
      <c r="W5" s="143">
        <v>1.421691122820266E-2</v>
      </c>
      <c r="X5" s="110"/>
      <c r="Z5" s="149" t="s">
        <v>52</v>
      </c>
      <c r="AA5" s="150"/>
      <c r="AB5" s="264" t="s">
        <v>49</v>
      </c>
      <c r="AC5" s="265"/>
      <c r="AE5" s="33"/>
      <c r="AF5" s="55" t="s">
        <v>74</v>
      </c>
      <c r="AG5" s="74"/>
      <c r="AH5" s="74"/>
      <c r="AI5" s="184"/>
      <c r="AJ5" s="74"/>
      <c r="AK5" s="84"/>
      <c r="AL5" s="185"/>
      <c r="AS5" s="17"/>
      <c r="AT5" s="74"/>
      <c r="AU5" s="74"/>
      <c r="AV5" s="74"/>
      <c r="AW5" s="74"/>
      <c r="AX5" s="74"/>
      <c r="AY5" s="74"/>
      <c r="AZ5" s="74"/>
      <c r="BG5" s="17"/>
      <c r="BH5" s="74"/>
      <c r="BI5" s="74"/>
      <c r="BJ5" s="74"/>
      <c r="BK5" s="74"/>
      <c r="BL5" s="74"/>
      <c r="BM5" s="74"/>
      <c r="BN5" s="74"/>
      <c r="BU5" s="17"/>
      <c r="BV5" s="74"/>
      <c r="BW5" s="74"/>
      <c r="BX5" s="74"/>
      <c r="BY5" s="74"/>
      <c r="BZ5" s="74"/>
      <c r="CA5" s="74"/>
      <c r="CB5" s="74"/>
      <c r="CI5" s="17"/>
      <c r="CJ5" s="74"/>
      <c r="CK5" s="74"/>
      <c r="CL5" s="74"/>
      <c r="CM5" s="74"/>
      <c r="CN5" s="74"/>
      <c r="CO5" s="74"/>
      <c r="CP5" s="74"/>
      <c r="CW5" s="17"/>
      <c r="CX5" s="74"/>
      <c r="CY5" s="74"/>
      <c r="CZ5" s="74"/>
      <c r="DA5" s="74"/>
      <c r="DB5" s="74"/>
      <c r="DC5" s="74"/>
      <c r="DD5" s="74"/>
      <c r="DK5" s="17"/>
      <c r="DL5" s="74"/>
      <c r="DM5" s="74"/>
      <c r="DN5" s="74"/>
      <c r="DO5" s="74"/>
      <c r="DP5" s="74"/>
      <c r="DQ5" s="74"/>
      <c r="DR5" s="74"/>
    </row>
    <row r="6" spans="1:134" ht="16.5" customHeight="1" thickBot="1" x14ac:dyDescent="0.3">
      <c r="A6" s="128" t="s">
        <v>45</v>
      </c>
      <c r="B6" s="129"/>
      <c r="C6" s="130">
        <v>48.31</v>
      </c>
      <c r="D6" s="106"/>
      <c r="F6" s="111"/>
      <c r="G6" s="131" t="s">
        <v>29</v>
      </c>
      <c r="H6" s="132"/>
      <c r="I6" s="133"/>
      <c r="J6" s="134">
        <v>0.92</v>
      </c>
      <c r="L6" s="144" t="s">
        <v>96</v>
      </c>
      <c r="M6" s="144"/>
      <c r="N6" s="144"/>
      <c r="O6" s="144"/>
      <c r="P6" s="145">
        <v>82.1</v>
      </c>
      <c r="Q6" s="145">
        <v>102.5</v>
      </c>
      <c r="R6" s="145">
        <v>99</v>
      </c>
      <c r="S6" s="145">
        <v>124.6</v>
      </c>
      <c r="T6" s="145">
        <v>100.1</v>
      </c>
      <c r="U6" s="145">
        <v>96.6</v>
      </c>
      <c r="V6" s="145">
        <v>135.19999999999999</v>
      </c>
      <c r="W6" s="146">
        <v>108.6</v>
      </c>
      <c r="X6" s="112"/>
      <c r="Y6" s="17"/>
      <c r="Z6" s="149" t="s">
        <v>53</v>
      </c>
      <c r="AA6" s="150"/>
      <c r="AB6" s="264" t="s">
        <v>49</v>
      </c>
      <c r="AC6" s="265"/>
      <c r="AD6" s="113"/>
      <c r="AE6" s="34"/>
      <c r="AF6" s="55" t="s">
        <v>106</v>
      </c>
      <c r="AG6" s="75"/>
      <c r="AH6" s="75"/>
      <c r="AI6" s="184"/>
      <c r="AJ6" s="75"/>
      <c r="AK6" s="84"/>
      <c r="AL6" s="185"/>
      <c r="AN6" s="17"/>
      <c r="AO6" s="17"/>
      <c r="AS6" s="17"/>
      <c r="AT6" s="75"/>
      <c r="AU6" s="75"/>
      <c r="AV6" s="75"/>
      <c r="AW6" s="75"/>
      <c r="AX6" s="75"/>
      <c r="AY6" s="75"/>
      <c r="AZ6" s="76"/>
      <c r="BB6" s="17"/>
      <c r="BC6" s="17"/>
      <c r="BG6" s="17"/>
      <c r="BH6" s="75"/>
      <c r="BI6" s="75"/>
      <c r="BJ6" s="75"/>
      <c r="BK6" s="75"/>
      <c r="BL6" s="75"/>
      <c r="BM6" s="75"/>
      <c r="BN6" s="76"/>
      <c r="BP6" s="17"/>
      <c r="BQ6" s="17"/>
      <c r="BU6" s="17"/>
      <c r="BV6" s="75"/>
      <c r="BW6" s="75"/>
      <c r="BX6" s="75"/>
      <c r="BY6" s="75"/>
      <c r="BZ6" s="75"/>
      <c r="CA6" s="75"/>
      <c r="CB6" s="76"/>
      <c r="CD6" s="17"/>
      <c r="CE6" s="17"/>
      <c r="CI6" s="17"/>
      <c r="CJ6" s="75"/>
      <c r="CK6" s="75"/>
      <c r="CL6" s="75"/>
      <c r="CM6" s="75"/>
      <c r="CN6" s="75"/>
      <c r="CO6" s="75"/>
      <c r="CP6" s="76"/>
      <c r="CR6" s="17"/>
      <c r="CS6" s="17"/>
      <c r="CW6" s="17"/>
      <c r="CX6" s="75"/>
      <c r="CY6" s="75"/>
      <c r="CZ6" s="75"/>
      <c r="DA6" s="75"/>
      <c r="DB6" s="75"/>
      <c r="DC6" s="75"/>
      <c r="DD6" s="76"/>
      <c r="DF6" s="17"/>
      <c r="DG6" s="17"/>
      <c r="DK6" s="17"/>
      <c r="DL6" s="75"/>
      <c r="DM6" s="75"/>
      <c r="DN6" s="75"/>
      <c r="DO6" s="75"/>
      <c r="DP6" s="75"/>
      <c r="DQ6" s="75"/>
      <c r="DR6" s="76"/>
      <c r="DT6" s="17"/>
      <c r="DU6" s="17"/>
    </row>
    <row r="7" spans="1:134" s="17" customFormat="1" ht="14.25" customHeight="1" x14ac:dyDescent="0.25">
      <c r="A7" s="114"/>
      <c r="B7" s="106"/>
      <c r="C7" s="106"/>
      <c r="D7" s="106"/>
      <c r="F7" s="18"/>
      <c r="G7" s="174" t="s">
        <v>30</v>
      </c>
      <c r="H7" s="174"/>
      <c r="I7" s="174"/>
      <c r="J7" s="175">
        <v>0.83</v>
      </c>
      <c r="L7" s="253" t="s">
        <v>33</v>
      </c>
      <c r="M7" s="254"/>
      <c r="N7" s="254"/>
      <c r="O7" s="255"/>
      <c r="P7" s="147">
        <f t="shared" ref="P7:W7" si="0">+P6-$C$5</f>
        <v>17.199999999999989</v>
      </c>
      <c r="Q7" s="147">
        <f t="shared" si="0"/>
        <v>37.599999999999994</v>
      </c>
      <c r="R7" s="147">
        <f t="shared" si="0"/>
        <v>34.099999999999994</v>
      </c>
      <c r="S7" s="147">
        <f t="shared" si="0"/>
        <v>59.699999999999989</v>
      </c>
      <c r="T7" s="147">
        <f t="shared" si="0"/>
        <v>35.199999999999989</v>
      </c>
      <c r="U7" s="147">
        <f t="shared" si="0"/>
        <v>31.699999999999989</v>
      </c>
      <c r="V7" s="147">
        <f t="shared" si="0"/>
        <v>70.299999999999983</v>
      </c>
      <c r="W7" s="148">
        <f t="shared" si="0"/>
        <v>43.699999999999989</v>
      </c>
      <c r="X7" s="116"/>
      <c r="Y7" s="79"/>
      <c r="Z7" s="151" t="s">
        <v>54</v>
      </c>
      <c r="AA7" s="152"/>
      <c r="AB7" s="264" t="s">
        <v>50</v>
      </c>
      <c r="AC7" s="265"/>
      <c r="AD7" s="113"/>
      <c r="AE7" s="42"/>
      <c r="AF7" s="55" t="s">
        <v>73</v>
      </c>
      <c r="AG7" s="78"/>
      <c r="AH7" s="78"/>
      <c r="AI7" s="78"/>
      <c r="AJ7" s="78"/>
      <c r="AK7" s="84"/>
      <c r="AL7" s="78"/>
      <c r="AM7" s="79"/>
      <c r="AN7" s="79"/>
      <c r="AO7" s="79"/>
      <c r="AT7" s="78"/>
      <c r="AU7" s="78"/>
      <c r="AV7" s="78"/>
      <c r="AW7" s="78"/>
      <c r="AX7" s="78"/>
      <c r="AY7" s="78"/>
      <c r="AZ7" s="78"/>
      <c r="BA7" s="79"/>
      <c r="BB7" s="79"/>
      <c r="BC7" s="79"/>
      <c r="BH7" s="78"/>
      <c r="BI7" s="78"/>
      <c r="BJ7" s="78"/>
      <c r="BK7" s="78"/>
      <c r="BL7" s="78"/>
      <c r="BM7" s="78"/>
      <c r="BN7" s="78"/>
      <c r="BO7" s="79"/>
      <c r="BP7" s="79"/>
      <c r="BQ7" s="79"/>
      <c r="BV7" s="78"/>
      <c r="BW7" s="78"/>
      <c r="BX7" s="78"/>
      <c r="BY7" s="78"/>
      <c r="BZ7" s="78"/>
      <c r="CA7" s="78"/>
      <c r="CB7" s="78"/>
      <c r="CC7" s="79"/>
      <c r="CD7" s="79"/>
      <c r="CE7" s="79"/>
      <c r="CJ7" s="78"/>
      <c r="CK7" s="78"/>
      <c r="CL7" s="78"/>
      <c r="CM7" s="78"/>
      <c r="CN7" s="78"/>
      <c r="CO7" s="78"/>
      <c r="CP7" s="78"/>
      <c r="CQ7" s="79"/>
      <c r="CR7" s="79"/>
      <c r="CS7" s="79"/>
      <c r="CX7" s="78"/>
      <c r="CY7" s="78"/>
      <c r="CZ7" s="78"/>
      <c r="DA7" s="78"/>
      <c r="DB7" s="78"/>
      <c r="DC7" s="78"/>
      <c r="DD7" s="78"/>
      <c r="DE7" s="79"/>
      <c r="DF7" s="79"/>
      <c r="DG7" s="79"/>
      <c r="DL7" s="78"/>
      <c r="DM7" s="78"/>
      <c r="DN7" s="78"/>
      <c r="DO7" s="78"/>
      <c r="DP7" s="78"/>
      <c r="DQ7" s="78"/>
      <c r="DR7" s="78"/>
      <c r="DS7" s="79"/>
      <c r="DT7" s="79"/>
      <c r="DU7" s="79"/>
      <c r="DY7" s="101"/>
    </row>
    <row r="8" spans="1:134" s="17" customFormat="1" x14ac:dyDescent="0.25">
      <c r="A8" s="117" t="s">
        <v>7</v>
      </c>
      <c r="G8" s="18"/>
      <c r="H8" s="118"/>
      <c r="I8" s="118"/>
      <c r="J8" s="119"/>
      <c r="K8" s="120"/>
      <c r="AB8" s="70"/>
      <c r="AC8" s="70"/>
      <c r="AD8" s="70"/>
      <c r="AE8" s="48"/>
      <c r="AF8" s="55" t="s">
        <v>73</v>
      </c>
      <c r="AG8" s="80"/>
      <c r="AH8" s="16"/>
      <c r="AI8" s="16"/>
      <c r="AJ8" s="16"/>
      <c r="AK8" s="16"/>
      <c r="AL8" s="16"/>
      <c r="AM8" s="16"/>
      <c r="AP8" s="70"/>
      <c r="AQ8" s="70"/>
      <c r="AR8" s="70"/>
      <c r="AS8" s="70"/>
      <c r="AT8" s="16"/>
      <c r="AU8" s="80"/>
      <c r="AV8" s="16"/>
      <c r="AW8" s="16"/>
      <c r="AX8" s="16"/>
      <c r="AY8" s="16"/>
      <c r="AZ8" s="16"/>
      <c r="BA8" s="16"/>
      <c r="BD8" s="70"/>
      <c r="BE8" s="70"/>
      <c r="BF8" s="70"/>
      <c r="BG8" s="70"/>
      <c r="BH8" s="16"/>
      <c r="BI8" s="80"/>
      <c r="BJ8" s="16"/>
      <c r="BK8" s="16"/>
      <c r="BL8" s="16"/>
      <c r="BM8" s="16"/>
      <c r="BN8" s="16"/>
      <c r="BO8" s="16"/>
      <c r="BR8" s="70"/>
      <c r="BS8" s="70"/>
      <c r="BT8" s="70"/>
      <c r="BU8" s="70"/>
      <c r="BV8" s="16"/>
      <c r="BW8" s="80"/>
      <c r="BX8" s="16"/>
      <c r="BY8" s="16"/>
      <c r="BZ8" s="16"/>
      <c r="CA8" s="16"/>
      <c r="CB8" s="16"/>
      <c r="CC8" s="16"/>
      <c r="CF8" s="70"/>
      <c r="CG8" s="70"/>
      <c r="CH8" s="70"/>
      <c r="CI8" s="70"/>
      <c r="CJ8" s="16"/>
      <c r="CK8" s="80"/>
      <c r="CL8" s="16"/>
      <c r="CM8" s="16"/>
      <c r="CN8" s="16"/>
      <c r="CO8" s="16"/>
      <c r="CP8" s="16"/>
      <c r="CQ8" s="16"/>
      <c r="CT8" s="70"/>
      <c r="CU8" s="70"/>
      <c r="CV8" s="70"/>
      <c r="CW8" s="70"/>
      <c r="CX8" s="16"/>
      <c r="CY8" s="80"/>
      <c r="CZ8" s="16"/>
      <c r="DA8" s="16"/>
      <c r="DB8" s="16"/>
      <c r="DC8" s="16"/>
      <c r="DD8" s="16"/>
      <c r="DE8" s="16"/>
      <c r="DH8" s="70"/>
      <c r="DI8" s="70"/>
      <c r="DJ8" s="70"/>
      <c r="DK8" s="70"/>
      <c r="DL8" s="16"/>
      <c r="DM8" s="80"/>
      <c r="DN8" s="16"/>
      <c r="DO8" s="16"/>
      <c r="DP8" s="16"/>
      <c r="DQ8" s="16"/>
      <c r="DR8" s="16"/>
      <c r="DS8" s="16"/>
      <c r="DV8" s="70"/>
      <c r="DW8" s="70"/>
      <c r="DX8" s="70"/>
    </row>
    <row r="9" spans="1:134" s="17" customFormat="1" ht="19.5" thickBot="1" x14ac:dyDescent="0.35">
      <c r="A9" s="121" t="s">
        <v>138</v>
      </c>
      <c r="B9" s="121"/>
      <c r="C9" s="121"/>
      <c r="D9" s="121"/>
      <c r="I9" s="122"/>
      <c r="K9" s="105" t="s">
        <v>27</v>
      </c>
      <c r="L9" s="71"/>
      <c r="M9" s="71"/>
      <c r="N9" s="71"/>
      <c r="O9" s="71"/>
      <c r="P9" s="71"/>
      <c r="Q9" s="71"/>
      <c r="AB9" s="70"/>
      <c r="AC9" s="70"/>
      <c r="AD9" s="70"/>
      <c r="AE9" s="70"/>
      <c r="AP9" s="70"/>
      <c r="AQ9" s="70"/>
      <c r="AR9" s="70"/>
      <c r="AS9" s="70"/>
      <c r="BD9" s="70"/>
      <c r="BE9" s="70"/>
      <c r="BF9" s="70"/>
      <c r="BG9" s="70"/>
      <c r="BR9" s="70"/>
      <c r="BS9" s="70"/>
      <c r="BT9" s="70"/>
      <c r="BU9" s="70"/>
      <c r="CF9" s="70"/>
      <c r="CG9" s="70"/>
      <c r="CH9" s="70"/>
      <c r="CI9" s="70"/>
      <c r="CT9" s="70"/>
      <c r="CU9" s="70"/>
      <c r="CV9" s="70"/>
      <c r="CW9" s="70"/>
      <c r="DH9" s="70"/>
      <c r="DI9" s="70"/>
      <c r="DJ9" s="70"/>
      <c r="DK9" s="70"/>
      <c r="DV9" s="70"/>
      <c r="DW9" s="70"/>
      <c r="DX9" s="70"/>
    </row>
    <row r="10" spans="1:134" s="17" customFormat="1" ht="24.75" thickTop="1" thickBot="1" x14ac:dyDescent="0.4">
      <c r="A10" s="199"/>
      <c r="B10" s="123"/>
      <c r="C10" s="123"/>
      <c r="D10" s="123"/>
      <c r="E10" s="123"/>
      <c r="F10" s="123"/>
      <c r="G10" s="81"/>
      <c r="H10" s="81"/>
      <c r="I10" s="124"/>
      <c r="J10" s="81"/>
      <c r="K10" s="125" t="s">
        <v>22</v>
      </c>
      <c r="L10" s="18"/>
      <c r="M10" s="18"/>
      <c r="N10" s="18"/>
      <c r="O10" s="18"/>
      <c r="P10" s="18"/>
      <c r="Q10" s="256" t="s">
        <v>11</v>
      </c>
      <c r="R10" s="257"/>
      <c r="S10" s="257"/>
      <c r="T10" s="257"/>
      <c r="U10" s="257"/>
      <c r="V10" s="257"/>
      <c r="W10" s="257"/>
      <c r="X10" s="257"/>
      <c r="Y10" s="257"/>
      <c r="Z10" s="257"/>
      <c r="AA10" s="257"/>
      <c r="AB10" s="257"/>
      <c r="AC10" s="257"/>
      <c r="AD10" s="258"/>
      <c r="AE10" s="256" t="s">
        <v>12</v>
      </c>
      <c r="AF10" s="257"/>
      <c r="AG10" s="257"/>
      <c r="AH10" s="257"/>
      <c r="AI10" s="257"/>
      <c r="AJ10" s="257"/>
      <c r="AK10" s="257"/>
      <c r="AL10" s="257"/>
      <c r="AM10" s="257"/>
      <c r="AN10" s="257"/>
      <c r="AO10" s="257"/>
      <c r="AP10" s="257"/>
      <c r="AQ10" s="257"/>
      <c r="AR10" s="258"/>
      <c r="AS10" s="256" t="s">
        <v>13</v>
      </c>
      <c r="AT10" s="257"/>
      <c r="AU10" s="257"/>
      <c r="AV10" s="257"/>
      <c r="AW10" s="257"/>
      <c r="AX10" s="257"/>
      <c r="AY10" s="257"/>
      <c r="AZ10" s="257"/>
      <c r="BA10" s="257"/>
      <c r="BB10" s="257"/>
      <c r="BC10" s="257"/>
      <c r="BD10" s="257"/>
      <c r="BE10" s="257"/>
      <c r="BF10" s="258"/>
      <c r="BG10" s="256" t="s">
        <v>14</v>
      </c>
      <c r="BH10" s="257"/>
      <c r="BI10" s="257"/>
      <c r="BJ10" s="257"/>
      <c r="BK10" s="257"/>
      <c r="BL10" s="257"/>
      <c r="BM10" s="257"/>
      <c r="BN10" s="257"/>
      <c r="BO10" s="257"/>
      <c r="BP10" s="257"/>
      <c r="BQ10" s="257"/>
      <c r="BR10" s="257"/>
      <c r="BS10" s="257"/>
      <c r="BT10" s="258"/>
      <c r="BU10" s="256" t="s">
        <v>15</v>
      </c>
      <c r="BV10" s="257"/>
      <c r="BW10" s="257"/>
      <c r="BX10" s="257"/>
      <c r="BY10" s="257"/>
      <c r="BZ10" s="257"/>
      <c r="CA10" s="257"/>
      <c r="CB10" s="257"/>
      <c r="CC10" s="257"/>
      <c r="CD10" s="257"/>
      <c r="CE10" s="257"/>
      <c r="CF10" s="257"/>
      <c r="CG10" s="257"/>
      <c r="CH10" s="258"/>
      <c r="CI10" s="256" t="s">
        <v>16</v>
      </c>
      <c r="CJ10" s="257"/>
      <c r="CK10" s="257"/>
      <c r="CL10" s="257"/>
      <c r="CM10" s="257"/>
      <c r="CN10" s="257"/>
      <c r="CO10" s="257"/>
      <c r="CP10" s="257"/>
      <c r="CQ10" s="257"/>
      <c r="CR10" s="257"/>
      <c r="CS10" s="257"/>
      <c r="CT10" s="257"/>
      <c r="CU10" s="257"/>
      <c r="CV10" s="258"/>
      <c r="CW10" s="256" t="s">
        <v>75</v>
      </c>
      <c r="CX10" s="257"/>
      <c r="CY10" s="257"/>
      <c r="CZ10" s="257"/>
      <c r="DA10" s="257"/>
      <c r="DB10" s="257"/>
      <c r="DC10" s="257"/>
      <c r="DD10" s="257"/>
      <c r="DE10" s="257"/>
      <c r="DF10" s="257"/>
      <c r="DG10" s="257"/>
      <c r="DH10" s="257"/>
      <c r="DI10" s="257"/>
      <c r="DJ10" s="258"/>
      <c r="DK10" s="256" t="s">
        <v>17</v>
      </c>
      <c r="DL10" s="257"/>
      <c r="DM10" s="257"/>
      <c r="DN10" s="257"/>
      <c r="DO10" s="257"/>
      <c r="DP10" s="257"/>
      <c r="DQ10" s="257"/>
      <c r="DR10" s="257"/>
      <c r="DS10" s="257"/>
      <c r="DT10" s="257"/>
      <c r="DU10" s="257"/>
      <c r="DV10" s="257"/>
      <c r="DW10" s="257"/>
      <c r="DX10" s="258"/>
    </row>
    <row r="11" spans="1:134" s="17" customFormat="1" ht="19.5" thickBot="1" x14ac:dyDescent="0.35">
      <c r="A11" s="259" t="s">
        <v>88</v>
      </c>
      <c r="B11" s="260"/>
      <c r="C11" s="260"/>
      <c r="D11" s="260"/>
      <c r="E11" s="260"/>
      <c r="F11" s="260"/>
      <c r="G11" s="261"/>
      <c r="H11" s="259" t="s">
        <v>90</v>
      </c>
      <c r="I11" s="260"/>
      <c r="J11" s="261"/>
      <c r="K11" s="18"/>
      <c r="L11" s="18"/>
      <c r="M11" s="18"/>
      <c r="N11" s="18"/>
      <c r="O11" s="18"/>
      <c r="P11" s="18"/>
      <c r="Q11" s="252" t="s">
        <v>87</v>
      </c>
      <c r="R11" s="243"/>
      <c r="S11" s="243"/>
      <c r="T11" s="243"/>
      <c r="U11" s="244"/>
      <c r="V11" s="243" t="s">
        <v>82</v>
      </c>
      <c r="W11" s="243"/>
      <c r="X11" s="244"/>
      <c r="Y11" s="38" t="s">
        <v>83</v>
      </c>
      <c r="Z11" s="250" t="s">
        <v>84</v>
      </c>
      <c r="AA11" s="243"/>
      <c r="AB11" s="243"/>
      <c r="AC11" s="243"/>
      <c r="AD11" s="251"/>
      <c r="AE11" s="252" t="s">
        <v>87</v>
      </c>
      <c r="AF11" s="243"/>
      <c r="AG11" s="243"/>
      <c r="AH11" s="243"/>
      <c r="AI11" s="244"/>
      <c r="AJ11" s="243" t="s">
        <v>82</v>
      </c>
      <c r="AK11" s="243"/>
      <c r="AL11" s="244"/>
      <c r="AM11" s="38" t="s">
        <v>83</v>
      </c>
      <c r="AN11" s="250" t="s">
        <v>84</v>
      </c>
      <c r="AO11" s="243"/>
      <c r="AP11" s="243"/>
      <c r="AQ11" s="243"/>
      <c r="AR11" s="251"/>
      <c r="AS11" s="252" t="s">
        <v>87</v>
      </c>
      <c r="AT11" s="243"/>
      <c r="AU11" s="243"/>
      <c r="AV11" s="243"/>
      <c r="AW11" s="244"/>
      <c r="AX11" s="243" t="s">
        <v>82</v>
      </c>
      <c r="AY11" s="243"/>
      <c r="AZ11" s="244"/>
      <c r="BA11" s="38" t="s">
        <v>83</v>
      </c>
      <c r="BB11" s="250" t="s">
        <v>84</v>
      </c>
      <c r="BC11" s="243"/>
      <c r="BD11" s="243"/>
      <c r="BE11" s="243"/>
      <c r="BF11" s="251"/>
      <c r="BG11" s="252" t="s">
        <v>87</v>
      </c>
      <c r="BH11" s="243"/>
      <c r="BI11" s="243"/>
      <c r="BJ11" s="243"/>
      <c r="BK11" s="244"/>
      <c r="BL11" s="243" t="s">
        <v>82</v>
      </c>
      <c r="BM11" s="243"/>
      <c r="BN11" s="244"/>
      <c r="BO11" s="38" t="s">
        <v>83</v>
      </c>
      <c r="BP11" s="250" t="s">
        <v>84</v>
      </c>
      <c r="BQ11" s="243"/>
      <c r="BR11" s="243"/>
      <c r="BS11" s="243"/>
      <c r="BT11" s="251"/>
      <c r="BU11" s="252" t="s">
        <v>87</v>
      </c>
      <c r="BV11" s="243"/>
      <c r="BW11" s="243"/>
      <c r="BX11" s="243"/>
      <c r="BY11" s="244"/>
      <c r="BZ11" s="243" t="s">
        <v>82</v>
      </c>
      <c r="CA11" s="243"/>
      <c r="CB11" s="244"/>
      <c r="CC11" s="38" t="s">
        <v>83</v>
      </c>
      <c r="CD11" s="250" t="s">
        <v>84</v>
      </c>
      <c r="CE11" s="243"/>
      <c r="CF11" s="243"/>
      <c r="CG11" s="243"/>
      <c r="CH11" s="251"/>
      <c r="CI11" s="252" t="s">
        <v>87</v>
      </c>
      <c r="CJ11" s="243"/>
      <c r="CK11" s="243"/>
      <c r="CL11" s="243"/>
      <c r="CM11" s="244"/>
      <c r="CN11" s="243" t="s">
        <v>82</v>
      </c>
      <c r="CO11" s="243"/>
      <c r="CP11" s="244"/>
      <c r="CQ11" s="38" t="s">
        <v>83</v>
      </c>
      <c r="CR11" s="250" t="s">
        <v>84</v>
      </c>
      <c r="CS11" s="243"/>
      <c r="CT11" s="243"/>
      <c r="CU11" s="243"/>
      <c r="CV11" s="251"/>
      <c r="CW11" s="252" t="s">
        <v>87</v>
      </c>
      <c r="CX11" s="243"/>
      <c r="CY11" s="243"/>
      <c r="CZ11" s="243"/>
      <c r="DA11" s="244"/>
      <c r="DB11" s="243" t="s">
        <v>82</v>
      </c>
      <c r="DC11" s="243"/>
      <c r="DD11" s="244"/>
      <c r="DE11" s="38" t="s">
        <v>83</v>
      </c>
      <c r="DF11" s="250" t="s">
        <v>84</v>
      </c>
      <c r="DG11" s="243"/>
      <c r="DH11" s="243"/>
      <c r="DI11" s="243"/>
      <c r="DJ11" s="251"/>
      <c r="DK11" s="252" t="s">
        <v>87</v>
      </c>
      <c r="DL11" s="243"/>
      <c r="DM11" s="243"/>
      <c r="DN11" s="243"/>
      <c r="DO11" s="244"/>
      <c r="DP11" s="243" t="s">
        <v>82</v>
      </c>
      <c r="DQ11" s="243"/>
      <c r="DR11" s="244"/>
      <c r="DS11" s="38" t="s">
        <v>83</v>
      </c>
      <c r="DT11" s="250" t="s">
        <v>84</v>
      </c>
      <c r="DU11" s="243"/>
      <c r="DV11" s="243"/>
      <c r="DW11" s="243"/>
      <c r="DX11" s="251"/>
    </row>
    <row r="12" spans="1:134" s="28" customFormat="1" ht="300.75" thickBot="1" x14ac:dyDescent="0.3">
      <c r="A12" s="43" t="s">
        <v>81</v>
      </c>
      <c r="B12" s="154" t="s">
        <v>77</v>
      </c>
      <c r="C12" s="154" t="s">
        <v>3</v>
      </c>
      <c r="D12" s="154" t="s">
        <v>38</v>
      </c>
      <c r="E12" s="154" t="s">
        <v>78</v>
      </c>
      <c r="F12" s="154" t="s">
        <v>39</v>
      </c>
      <c r="G12" s="155" t="s">
        <v>32</v>
      </c>
      <c r="H12" s="177" t="s">
        <v>2</v>
      </c>
      <c r="I12" s="20" t="s">
        <v>1</v>
      </c>
      <c r="J12" s="178" t="s">
        <v>0</v>
      </c>
      <c r="K12" s="190" t="s">
        <v>107</v>
      </c>
      <c r="L12" s="191" t="s">
        <v>108</v>
      </c>
      <c r="M12" s="192" t="s">
        <v>102</v>
      </c>
      <c r="N12" s="193" t="s">
        <v>72</v>
      </c>
      <c r="O12" s="194" t="s">
        <v>71</v>
      </c>
      <c r="P12" s="195" t="s">
        <v>157</v>
      </c>
      <c r="Q12" s="188" t="s">
        <v>99</v>
      </c>
      <c r="R12" s="21" t="s">
        <v>48</v>
      </c>
      <c r="S12" s="87" t="s">
        <v>113</v>
      </c>
      <c r="T12" s="36" t="s">
        <v>114</v>
      </c>
      <c r="U12" s="95" t="s">
        <v>131</v>
      </c>
      <c r="V12" s="21" t="s">
        <v>140</v>
      </c>
      <c r="W12" s="200" t="s">
        <v>137</v>
      </c>
      <c r="X12" s="53" t="s">
        <v>132</v>
      </c>
      <c r="Y12" s="37" t="s">
        <v>40</v>
      </c>
      <c r="Z12" s="50" t="s">
        <v>133</v>
      </c>
      <c r="AA12" s="21" t="s">
        <v>148</v>
      </c>
      <c r="AB12" s="20" t="s">
        <v>149</v>
      </c>
      <c r="AC12" s="51" t="s">
        <v>134</v>
      </c>
      <c r="AD12" s="52" t="s">
        <v>147</v>
      </c>
      <c r="AE12" s="188" t="s">
        <v>99</v>
      </c>
      <c r="AF12" s="21" t="s">
        <v>48</v>
      </c>
      <c r="AG12" s="87" t="s">
        <v>113</v>
      </c>
      <c r="AH12" s="36" t="s">
        <v>114</v>
      </c>
      <c r="AI12" s="95" t="s">
        <v>131</v>
      </c>
      <c r="AJ12" s="21" t="s">
        <v>140</v>
      </c>
      <c r="AK12" s="202" t="s">
        <v>155</v>
      </c>
      <c r="AL12" s="53" t="s">
        <v>132</v>
      </c>
      <c r="AM12" s="37" t="s">
        <v>40</v>
      </c>
      <c r="AN12" s="50" t="s">
        <v>133</v>
      </c>
      <c r="AO12" s="21" t="s">
        <v>148</v>
      </c>
      <c r="AP12" s="20" t="s">
        <v>149</v>
      </c>
      <c r="AQ12" s="51" t="s">
        <v>134</v>
      </c>
      <c r="AR12" s="52" t="s">
        <v>147</v>
      </c>
      <c r="AS12" s="188" t="s">
        <v>99</v>
      </c>
      <c r="AT12" s="21" t="s">
        <v>48</v>
      </c>
      <c r="AU12" s="87" t="s">
        <v>113</v>
      </c>
      <c r="AV12" s="36" t="s">
        <v>114</v>
      </c>
      <c r="AW12" s="95" t="s">
        <v>131</v>
      </c>
      <c r="AX12" s="21" t="s">
        <v>140</v>
      </c>
      <c r="AY12" s="202" t="s">
        <v>155</v>
      </c>
      <c r="AZ12" s="53" t="s">
        <v>132</v>
      </c>
      <c r="BA12" s="37" t="s">
        <v>40</v>
      </c>
      <c r="BB12" s="50" t="s">
        <v>133</v>
      </c>
      <c r="BC12" s="21" t="s">
        <v>148</v>
      </c>
      <c r="BD12" s="20" t="s">
        <v>149</v>
      </c>
      <c r="BE12" s="51" t="s">
        <v>134</v>
      </c>
      <c r="BF12" s="52" t="s">
        <v>147</v>
      </c>
      <c r="BG12" s="188" t="s">
        <v>99</v>
      </c>
      <c r="BH12" s="21" t="s">
        <v>48</v>
      </c>
      <c r="BI12" s="87" t="s">
        <v>113</v>
      </c>
      <c r="BJ12" s="36" t="s">
        <v>114</v>
      </c>
      <c r="BK12" s="95" t="s">
        <v>131</v>
      </c>
      <c r="BL12" s="21" t="s">
        <v>140</v>
      </c>
      <c r="BM12" s="202" t="s">
        <v>155</v>
      </c>
      <c r="BN12" s="53" t="s">
        <v>132</v>
      </c>
      <c r="BO12" s="37" t="s">
        <v>40</v>
      </c>
      <c r="BP12" s="50" t="s">
        <v>133</v>
      </c>
      <c r="BQ12" s="21" t="s">
        <v>148</v>
      </c>
      <c r="BR12" s="20" t="s">
        <v>149</v>
      </c>
      <c r="BS12" s="51" t="s">
        <v>134</v>
      </c>
      <c r="BT12" s="52" t="s">
        <v>147</v>
      </c>
      <c r="BU12" s="188" t="s">
        <v>99</v>
      </c>
      <c r="BV12" s="21" t="s">
        <v>48</v>
      </c>
      <c r="BW12" s="87" t="s">
        <v>113</v>
      </c>
      <c r="BX12" s="36" t="s">
        <v>114</v>
      </c>
      <c r="BY12" s="95" t="s">
        <v>131</v>
      </c>
      <c r="BZ12" s="21" t="s">
        <v>140</v>
      </c>
      <c r="CA12" s="202" t="s">
        <v>155</v>
      </c>
      <c r="CB12" s="53" t="s">
        <v>132</v>
      </c>
      <c r="CC12" s="37" t="s">
        <v>40</v>
      </c>
      <c r="CD12" s="50" t="s">
        <v>133</v>
      </c>
      <c r="CE12" s="21" t="s">
        <v>148</v>
      </c>
      <c r="CF12" s="20" t="s">
        <v>149</v>
      </c>
      <c r="CG12" s="51" t="s">
        <v>134</v>
      </c>
      <c r="CH12" s="52" t="s">
        <v>147</v>
      </c>
      <c r="CI12" s="188" t="s">
        <v>99</v>
      </c>
      <c r="CJ12" s="21" t="s">
        <v>48</v>
      </c>
      <c r="CK12" s="87" t="s">
        <v>113</v>
      </c>
      <c r="CL12" s="36" t="s">
        <v>114</v>
      </c>
      <c r="CM12" s="95" t="s">
        <v>131</v>
      </c>
      <c r="CN12" s="21" t="s">
        <v>140</v>
      </c>
      <c r="CO12" s="202" t="s">
        <v>155</v>
      </c>
      <c r="CP12" s="53" t="s">
        <v>132</v>
      </c>
      <c r="CQ12" s="37" t="s">
        <v>40</v>
      </c>
      <c r="CR12" s="50" t="s">
        <v>133</v>
      </c>
      <c r="CS12" s="21" t="s">
        <v>148</v>
      </c>
      <c r="CT12" s="20" t="s">
        <v>149</v>
      </c>
      <c r="CU12" s="51" t="s">
        <v>134</v>
      </c>
      <c r="CV12" s="52" t="s">
        <v>147</v>
      </c>
      <c r="CW12" s="188" t="s">
        <v>99</v>
      </c>
      <c r="CX12" s="21" t="s">
        <v>48</v>
      </c>
      <c r="CY12" s="87" t="s">
        <v>113</v>
      </c>
      <c r="CZ12" s="36" t="s">
        <v>114</v>
      </c>
      <c r="DA12" s="95" t="s">
        <v>131</v>
      </c>
      <c r="DB12" s="21" t="s">
        <v>140</v>
      </c>
      <c r="DC12" s="202" t="s">
        <v>155</v>
      </c>
      <c r="DD12" s="53" t="s">
        <v>132</v>
      </c>
      <c r="DE12" s="37" t="s">
        <v>40</v>
      </c>
      <c r="DF12" s="50" t="s">
        <v>133</v>
      </c>
      <c r="DG12" s="21" t="s">
        <v>148</v>
      </c>
      <c r="DH12" s="20" t="s">
        <v>149</v>
      </c>
      <c r="DI12" s="51" t="s">
        <v>134</v>
      </c>
      <c r="DJ12" s="52" t="s">
        <v>147</v>
      </c>
      <c r="DK12" s="188" t="s">
        <v>99</v>
      </c>
      <c r="DL12" s="21" t="s">
        <v>48</v>
      </c>
      <c r="DM12" s="87" t="s">
        <v>113</v>
      </c>
      <c r="DN12" s="36" t="s">
        <v>114</v>
      </c>
      <c r="DO12" s="95" t="s">
        <v>131</v>
      </c>
      <c r="DP12" s="21" t="s">
        <v>140</v>
      </c>
      <c r="DQ12" s="202" t="s">
        <v>155</v>
      </c>
      <c r="DR12" s="53" t="s">
        <v>132</v>
      </c>
      <c r="DS12" s="37" t="s">
        <v>40</v>
      </c>
      <c r="DT12" s="50" t="s">
        <v>133</v>
      </c>
      <c r="DU12" s="21" t="s">
        <v>148</v>
      </c>
      <c r="DV12" s="20" t="s">
        <v>149</v>
      </c>
      <c r="DW12" s="51" t="s">
        <v>134</v>
      </c>
      <c r="DX12" s="52" t="s">
        <v>147</v>
      </c>
      <c r="DY12" s="56" t="s">
        <v>55</v>
      </c>
      <c r="DZ12" s="23"/>
      <c r="EA12" s="23"/>
      <c r="EB12" s="23"/>
      <c r="EC12" s="23"/>
      <c r="ED12" s="23"/>
    </row>
    <row r="13" spans="1:134" customFormat="1" ht="15.75" thickBot="1" x14ac:dyDescent="0.3">
      <c r="A13" s="44"/>
      <c r="B13" s="156"/>
      <c r="C13" s="156"/>
      <c r="D13" s="156"/>
      <c r="E13" s="156"/>
      <c r="F13" s="156"/>
      <c r="G13" s="157"/>
      <c r="H13" s="179"/>
      <c r="I13" s="180"/>
      <c r="J13" s="181"/>
      <c r="K13" s="196"/>
      <c r="L13" s="33"/>
      <c r="M13" s="89"/>
      <c r="N13" s="33"/>
      <c r="O13" s="19"/>
      <c r="P13" s="197"/>
      <c r="Q13" s="189"/>
      <c r="R13" s="65"/>
      <c r="S13" s="46"/>
      <c r="T13" s="41" t="s">
        <v>79</v>
      </c>
      <c r="U13" s="96" t="str">
        <f>IF(AND(Q13&lt;&gt;"",S13&lt;&gt;""),"Remplir QUE la colonne Q ou S",IF(Q13&lt;&gt;"",(Q13+R13)*$P13,IF(S13&lt;&gt;"",(S13+R13)*$P13,"Remplir la colonne Q ou S")))</f>
        <v>Remplir la colonne Q ou S</v>
      </c>
      <c r="V13" s="63"/>
      <c r="W13" s="201" t="str">
        <f t="shared" ref="W13:W17" si="1">IF($L13="Oui",$C$5,IF($L13="Non",$C$6,"Remplir la colonne L"))</f>
        <v>Remplir la colonne L</v>
      </c>
      <c r="X13" s="92" t="str">
        <f>IF(AND($K13&lt;&gt;"Autre",V13=""),"Remplir la colonne V",IF(V13&gt;0,MAX(0,MIN($P$7,V13-W13)),$P$7))</f>
        <v>Remplir la colonne V</v>
      </c>
      <c r="Y13" s="99" t="s">
        <v>79</v>
      </c>
      <c r="Z13" s="58" t="str">
        <f t="shared" ref="Z13" si="2">IFERROR((X13*U13)*(1+$M13),"Remplir les terme C, P et TVA")</f>
        <v>Remplir les terme C, P et TVA</v>
      </c>
      <c r="AA13" s="90"/>
      <c r="AB13" s="90"/>
      <c r="AC13" s="60">
        <f t="shared" ref="AC13" si="3">AA13-AB13</f>
        <v>0</v>
      </c>
      <c r="AD13" s="61" t="str">
        <f>IF(AND($K13=Données!$D$5,V13=""),IF(AND(AA13&gt;0,AB13&gt;0),MAX(0,MIN(Z13,AC13)),"Remplir colonnes AA et AB"),Z13)</f>
        <v>Remplir les terme C, P et TVA</v>
      </c>
      <c r="AE13" s="45"/>
      <c r="AF13" s="65"/>
      <c r="AG13" s="46"/>
      <c r="AH13" s="41" t="s">
        <v>79</v>
      </c>
      <c r="AI13" s="96" t="str">
        <f>IF(AND(AE13&lt;&gt;"",AG13&lt;&gt;""),"Remplir QUE la colonne AE ou AG",IF(AE13&lt;&gt;"",(AE13+AF13)*$P13,IF(AG13&lt;&gt;"",(AG13+AF13)*$P13,"Remplir la colonne AE ou AG")))</f>
        <v>Remplir la colonne AE ou AG</v>
      </c>
      <c r="AJ13" s="63"/>
      <c r="AK13" s="201" t="str">
        <f t="shared" ref="AK13:AK17" si="4">IF($L13="Oui",$C$5,IF($L13="Non",$C$6,"Remplir la colonne L"))</f>
        <v>Remplir la colonne L</v>
      </c>
      <c r="AL13" s="92" t="str">
        <f>IF(AND($K13&lt;&gt;"Autre",AJ13=""),"Remplir la colonne V",IF(AJ13&gt;0,MAX(0,MIN($Q$7,AJ13-AK13)),$Q$7))</f>
        <v>Remplir la colonne V</v>
      </c>
      <c r="AM13" s="99" t="s">
        <v>79</v>
      </c>
      <c r="AN13" s="58" t="str">
        <f t="shared" ref="AN13" si="5">IFERROR((AL13*AI13)*(1+$M13),"Remplir les terme C, P et TVA")</f>
        <v>Remplir les terme C, P et TVA</v>
      </c>
      <c r="AO13" s="90"/>
      <c r="AP13" s="90"/>
      <c r="AQ13" s="60">
        <f t="shared" ref="AQ13" si="6">AO13-AP13</f>
        <v>0</v>
      </c>
      <c r="AR13" s="61" t="str">
        <f>IF(AND($K13=Données!$D$5,AJ13=""),IF(AND(AO13&gt;0,AP13&gt;0),MAX(0,MIN(AN13,AQ13)),"Remplir colonnes AO et AP"),AN13)</f>
        <v>Remplir les terme C, P et TVA</v>
      </c>
      <c r="AS13" s="45"/>
      <c r="AT13" s="65"/>
      <c r="AU13" s="46"/>
      <c r="AV13" s="41" t="s">
        <v>79</v>
      </c>
      <c r="AW13" s="96" t="str">
        <f>IF(AND(AS13&lt;&gt;"",AU13&lt;&gt;""),"Remplir QUE la colonne AS ou AS",IF(AS13&lt;&gt;"",(AS13+AT13)*$P13,IF(AU13&lt;&gt;"",(AU13+AT13)*$P13,"Remplir la colonne AS ou AU")))</f>
        <v>Remplir la colonne AS ou AU</v>
      </c>
      <c r="AX13" s="63"/>
      <c r="AY13" s="201" t="str">
        <f t="shared" ref="AY13:AY17" si="7">IF($L13="Oui",$C$5,IF($L13="Non",$C$6,"Remplir la colonne L"))</f>
        <v>Remplir la colonne L</v>
      </c>
      <c r="AZ13" s="92" t="str">
        <f>IF(AND($K13&lt;&gt;"Autre",AX13=""),"Remplir la colonne V",IF(AX13&gt;0,MAX(0,MIN($R$7,AX13-AY13)),$R$7))</f>
        <v>Remplir la colonne V</v>
      </c>
      <c r="BA13" s="99" t="s">
        <v>79</v>
      </c>
      <c r="BB13" s="58" t="str">
        <f t="shared" ref="BB13" si="8">IFERROR((AZ13*AW13)*(1+$M13),"Remplir les terme C, P et TVA")</f>
        <v>Remplir les terme C, P et TVA</v>
      </c>
      <c r="BC13" s="90"/>
      <c r="BD13" s="90"/>
      <c r="BE13" s="60">
        <f t="shared" ref="BE13" si="9">BC13-BD13</f>
        <v>0</v>
      </c>
      <c r="BF13" s="61" t="str">
        <f>IF(AND($K13=Données!$D$5,AX13=""),IF(AND(BC13&gt;0,BD13&gt;0),MAX(0,MIN(BB13,BE13)),"Remplir colonnes BC et BD"),BB13)</f>
        <v>Remplir les terme C, P et TVA</v>
      </c>
      <c r="BG13" s="45"/>
      <c r="BH13" s="65"/>
      <c r="BI13" s="46"/>
      <c r="BJ13" s="41" t="s">
        <v>79</v>
      </c>
      <c r="BK13" s="96" t="str">
        <f>IF(AND(BG13&lt;&gt;"",BI13&lt;&gt;""),"Remplir QUE la colonne BG ou I",IF(BG13&lt;&gt;"",(BG13+BH13)*$P13,IF(BI13&lt;&gt;"",(BI13+BH13)*$P13,"Remplir la colonne BG ou BI")))</f>
        <v>Remplir la colonne BG ou BI</v>
      </c>
      <c r="BL13" s="63"/>
      <c r="BM13" s="201" t="str">
        <f t="shared" ref="BM13:BM17" si="10">IF($L13="Oui",$C$5,IF($L13="Non",$C$6,"Remplir la colonne L"))</f>
        <v>Remplir la colonne L</v>
      </c>
      <c r="BN13" s="92" t="str">
        <f>IF(AND($K13&lt;&gt;"Autre",BL13=""),"Remplir la colonne V",IF(BL13&gt;0,MAX(0,MIN($S$7,BL13-BM13)),$S$7))</f>
        <v>Remplir la colonne V</v>
      </c>
      <c r="BO13" s="99" t="s">
        <v>79</v>
      </c>
      <c r="BP13" s="58" t="str">
        <f t="shared" ref="BP13" si="11">IFERROR((BN13*BK13)*(1+$M13),"Remplir les terme C, P et TVA")</f>
        <v>Remplir les terme C, P et TVA</v>
      </c>
      <c r="BQ13" s="90"/>
      <c r="BR13" s="90"/>
      <c r="BS13" s="60">
        <f t="shared" ref="BS13" si="12">BQ13-BR13</f>
        <v>0</v>
      </c>
      <c r="BT13" s="61" t="str">
        <f>IF(AND($K13=Données!$D$5,BL13=""),IF(AND(BQ13&gt;0,BR13&gt;0),MAX(0,MIN(BP13,BS13)),"Remplir colonnes BQ et BR"),BP13)</f>
        <v>Remplir les terme C, P et TVA</v>
      </c>
      <c r="BU13" s="45"/>
      <c r="BV13" s="65"/>
      <c r="BW13" s="46"/>
      <c r="BX13" s="41" t="s">
        <v>79</v>
      </c>
      <c r="BY13" s="96" t="str">
        <f>IF(AND(BU13&lt;&gt;"",BW13&lt;&gt;""),"Remplir QUE la colonne BU ou BW",IF(BU13&lt;&gt;"",(BU13+BV13)*$P13,IF(BW13&lt;&gt;"",(BW13+BV13)*$P13,"Remplir la colonne BU ou BW")))</f>
        <v>Remplir la colonne BU ou BW</v>
      </c>
      <c r="BZ13" s="63"/>
      <c r="CA13" s="201" t="str">
        <f t="shared" ref="CA13:CA17" si="13">IF($L13="Oui",$C$5,IF($L13="Non",$C$6,"Remplir la colonne L"))</f>
        <v>Remplir la colonne L</v>
      </c>
      <c r="CB13" s="92" t="str">
        <f>IF(AND($K13&lt;&gt;"Autre",BZ13=""),"Remplir la colonne V",IF(BZ13&gt;0,MAX(0,MIN($T$7,BZ13-CA13)),$T$7))</f>
        <v>Remplir la colonne V</v>
      </c>
      <c r="CC13" s="99" t="s">
        <v>79</v>
      </c>
      <c r="CD13" s="58" t="str">
        <f t="shared" ref="CD13" si="14">IFERROR((CB13*BY13)*(1+$M13),"Remplir les terme C, P et TVA")</f>
        <v>Remplir les terme C, P et TVA</v>
      </c>
      <c r="CE13" s="90"/>
      <c r="CF13" s="90"/>
      <c r="CG13" s="60">
        <f t="shared" ref="CG13" si="15">CE13-CF13</f>
        <v>0</v>
      </c>
      <c r="CH13" s="61" t="str">
        <f>IF(AND($K13=Données!$D$5,BZ13=""),IF(AND(CE13&gt;0,CF13&gt;0),MAX(0,MIN(CD13,CG13)),"Remplir colonnes CE et CF"),CD13)</f>
        <v>Remplir les terme C, P et TVA</v>
      </c>
      <c r="CI13" s="45"/>
      <c r="CJ13" s="65"/>
      <c r="CK13" s="46"/>
      <c r="CL13" s="41" t="s">
        <v>79</v>
      </c>
      <c r="CM13" s="96" t="str">
        <f>IF(AND(CI13&lt;&gt;"",CK13&lt;&gt;""),"Remplir QUE la colonne CI ou CK",IF(CI13&lt;&gt;"",(CI13+CJ13)*$P13,IF(CK13&lt;&gt;"",(CK13+CJ13)*$P13,"Remplir la colonne CI ou CK")))</f>
        <v>Remplir la colonne CI ou CK</v>
      </c>
      <c r="CN13" s="63"/>
      <c r="CO13" s="201" t="str">
        <f t="shared" ref="CO13:CO17" si="16">IF($L13="Oui",$C$5,IF($L13="Non",$C$6,"Remplir la colonne L"))</f>
        <v>Remplir la colonne L</v>
      </c>
      <c r="CP13" s="92" t="str">
        <f>IF(AND($K13&lt;&gt;"Autre",CN13=""),"Remplir la colonne V",IF(CN13&gt;0,MAX(0,MIN($U$7,CN13-CO13)),$U$7))</f>
        <v>Remplir la colonne V</v>
      </c>
      <c r="CQ13" s="99" t="s">
        <v>79</v>
      </c>
      <c r="CR13" s="58" t="str">
        <f t="shared" ref="CR13" si="17">IFERROR((CP13*CM13)*(1+$M13),"Remplir les terme C, P et TVA")</f>
        <v>Remplir les terme C, P et TVA</v>
      </c>
      <c r="CS13" s="90"/>
      <c r="CT13" s="90"/>
      <c r="CU13" s="60">
        <f t="shared" ref="CU13" si="18">CS13-CT13</f>
        <v>0</v>
      </c>
      <c r="CV13" s="61" t="str">
        <f>IF(AND($K13=Données!$D$5,CN13=""),IF(AND(CS13&gt;0,CT13&gt;0),MAX(0,MIN(CR13,CU13)),"Remplir colonnes CS et CT"),CR13)</f>
        <v>Remplir les terme C, P et TVA</v>
      </c>
      <c r="CW13" s="45"/>
      <c r="CX13" s="65"/>
      <c r="CY13" s="46"/>
      <c r="CZ13" s="41" t="s">
        <v>79</v>
      </c>
      <c r="DA13" s="96" t="str">
        <f>IF(AND(CW13&lt;&gt;"",CY13&lt;&gt;""),"Remplir QUE la colonne CW ou CY",IF(CW13&lt;&gt;"",(CW13+CX13)*$P13,IF(CY13&lt;&gt;"",(CY13+CX13)*$P13,"Remplir la colonne CW ou CY")))</f>
        <v>Remplir la colonne CW ou CY</v>
      </c>
      <c r="DB13" s="63"/>
      <c r="DC13" s="201" t="str">
        <f t="shared" ref="DC13:DC17" si="19">IF($L13="Oui",$C$5,IF($L13="Non",$C$6,"Remplir la colonne L"))</f>
        <v>Remplir la colonne L</v>
      </c>
      <c r="DD13" s="92" t="str">
        <f>IF(AND($K13&lt;&gt;"Autre",DB13=""),"Remplir la colonne V",IF(DB13&gt;0,MAX(0,MIN($V$7,DB13-DC13)),$V$7))</f>
        <v>Remplir la colonne V</v>
      </c>
      <c r="DE13" s="99" t="s">
        <v>79</v>
      </c>
      <c r="DF13" s="58" t="str">
        <f t="shared" ref="DF13" si="20">IFERROR((DD13*DA13)*(1+$M13),"Remplir les terme C, P et TVA")</f>
        <v>Remplir les terme C, P et TVA</v>
      </c>
      <c r="DG13" s="90"/>
      <c r="DH13" s="90"/>
      <c r="DI13" s="60">
        <f t="shared" ref="DI13" si="21">DG13-DH13</f>
        <v>0</v>
      </c>
      <c r="DJ13" s="61" t="str">
        <f>IF(AND($K13=Données!$D$5,DB13=""),IF(AND(DG13&gt;0,DH13&gt;0),MAX(0,MIN(DF13,DI13)),"Remplir colonnes DG et DH"),DF13)</f>
        <v>Remplir les terme C, P et TVA</v>
      </c>
      <c r="DK13" s="45"/>
      <c r="DL13" s="65"/>
      <c r="DM13" s="46"/>
      <c r="DN13" s="41" t="s">
        <v>79</v>
      </c>
      <c r="DO13" s="96" t="str">
        <f>IF(AND(DK13&lt;&gt;"",DM13&lt;&gt;""),"Remplir QUE la colonne DK ou DM",IF(DK13&lt;&gt;"",(DK13+DL13)*$P13,IF(DM13&lt;&gt;"",(DM13+DL13)*$P13,"Remplir la colonne DK ou DM")))</f>
        <v>Remplir la colonne DK ou DM</v>
      </c>
      <c r="DP13" s="63"/>
      <c r="DQ13" s="201" t="str">
        <f t="shared" ref="DQ13:DQ17" si="22">IF($L13="Oui",$C$5,IF($L13="Non",$C$6,"Remplir la colonne L"))</f>
        <v>Remplir la colonne L</v>
      </c>
      <c r="DR13" s="92" t="str">
        <f>IF(AND($K13&lt;&gt;"Autre",DP13=""),"Remplir la colonne V",IF(DP13&gt;0,MAX(0,MIN($W$7,DP13-DQ13)),$W$7))</f>
        <v>Remplir la colonne V</v>
      </c>
      <c r="DS13" s="99" t="s">
        <v>79</v>
      </c>
      <c r="DT13" s="58" t="str">
        <f t="shared" ref="DT13" si="23">IFERROR((DR13*DO13)*(1+$M13),"Remplir les terme C, P et TVA")</f>
        <v>Remplir les terme C, P et TVA</v>
      </c>
      <c r="DU13" s="90"/>
      <c r="DV13" s="90"/>
      <c r="DW13" s="60">
        <f t="shared" ref="DW13" si="24">DU13-DV13</f>
        <v>0</v>
      </c>
      <c r="DX13" s="61" t="str">
        <f>IF(AND($K13=Données!$D$5,DP13=""),IF(AND(DU13&gt;0,DV13&gt;0),MAX(0,MIN(DT13,DW13)),"Remplir colonnes DU et DV"),DT13)</f>
        <v>Remplir les terme C, P et TVA</v>
      </c>
      <c r="DY13" s="62" t="str">
        <f>IFERROR(IF(ISBLANK(A13),"REMPLIR TYPE DE CLIENT",IF(N13="oui",SUM(periode2exp),"Attestation sur honneur NON")),0)</f>
        <v>REMPLIR TYPE DE CLIENT</v>
      </c>
    </row>
    <row r="14" spans="1:134" customFormat="1" ht="15.75" thickBot="1" x14ac:dyDescent="0.3">
      <c r="A14" s="44"/>
      <c r="B14" s="156"/>
      <c r="C14" s="156"/>
      <c r="D14" s="156"/>
      <c r="E14" s="156"/>
      <c r="F14" s="156"/>
      <c r="G14" s="157"/>
      <c r="H14" s="179"/>
      <c r="I14" s="180"/>
      <c r="J14" s="181"/>
      <c r="K14" s="196"/>
      <c r="L14" s="33"/>
      <c r="M14" s="89"/>
      <c r="N14" s="33"/>
      <c r="O14" s="19"/>
      <c r="P14" s="197"/>
      <c r="Q14" s="189"/>
      <c r="R14" s="65"/>
      <c r="S14" s="46"/>
      <c r="T14" s="41" t="s">
        <v>79</v>
      </c>
      <c r="U14" s="96" t="str">
        <f>IF(AND(Q14&lt;&gt;"",S14&lt;&gt;""),"Remplir QUE la colonne Q ou S",IF(Q14&lt;&gt;"",(Q14+R14)*$P14,IF(S14&lt;&gt;"",(S14+R14)*$P14,"Remplir la colonne Q ou S")))</f>
        <v>Remplir la colonne Q ou S</v>
      </c>
      <c r="V14" s="63"/>
      <c r="W14" s="201" t="str">
        <f t="shared" si="1"/>
        <v>Remplir la colonne L</v>
      </c>
      <c r="X14" s="92" t="str">
        <f>IF(AND($K14&lt;&gt;"Autre",V14=""),"Remplir la colonne V",IF(V14&gt;0,MAX(0,MIN($P$7,V14-W14)),$P$7))</f>
        <v>Remplir la colonne V</v>
      </c>
      <c r="Y14" s="99" t="s">
        <v>79</v>
      </c>
      <c r="Z14" s="58" t="str">
        <f t="shared" ref="Z14:Z15" si="25">IFERROR((X14*U14)*(1+$M14),"Remplir les terme C, P et TVA")</f>
        <v>Remplir les terme C, P et TVA</v>
      </c>
      <c r="AA14" s="90"/>
      <c r="AB14" s="90"/>
      <c r="AC14" s="60">
        <f t="shared" ref="AC14:AC15" si="26">AA14-AB14</f>
        <v>0</v>
      </c>
      <c r="AD14" s="61" t="str">
        <f>IF(AND($K14=Données!$D$5,V14=""),IF(AND(AA14&gt;0,AB14&gt;0),MAX(0,MIN(Z14,AC14)),"Remplir colonnes AA et AB"),Z14)</f>
        <v>Remplir les terme C, P et TVA</v>
      </c>
      <c r="AE14" s="45"/>
      <c r="AF14" s="65"/>
      <c r="AG14" s="46"/>
      <c r="AH14" s="41" t="s">
        <v>79</v>
      </c>
      <c r="AI14" s="96" t="str">
        <f>IF(AND(AE14&lt;&gt;"",AG14&lt;&gt;""),"Remplir QUE la colonne AE ou AG",IF(AE14&lt;&gt;"",(AE14+AF14)*$P14,IF(AG14&lt;&gt;"",(AG14+AF14)*$P14,"Remplir la colonne AE ou AG")))</f>
        <v>Remplir la colonne AE ou AG</v>
      </c>
      <c r="AJ14" s="63"/>
      <c r="AK14" s="201" t="str">
        <f t="shared" si="4"/>
        <v>Remplir la colonne L</v>
      </c>
      <c r="AL14" s="92" t="str">
        <f>IF(AND($K14&lt;&gt;"Autre",AJ14=""),"Remplir la colonne V",IF(AJ14&gt;0,MAX(0,MIN($Q$7,AJ14-AK14)),$Q$7))</f>
        <v>Remplir la colonne V</v>
      </c>
      <c r="AM14" s="99" t="s">
        <v>79</v>
      </c>
      <c r="AN14" s="58" t="str">
        <f t="shared" ref="AN14:AN15" si="27">IFERROR((AL14*AI14)*(1+$M14),"Remplir les terme C, P et TVA")</f>
        <v>Remplir les terme C, P et TVA</v>
      </c>
      <c r="AO14" s="90"/>
      <c r="AP14" s="90"/>
      <c r="AQ14" s="60">
        <f t="shared" ref="AQ14:AQ15" si="28">AO14-AP14</f>
        <v>0</v>
      </c>
      <c r="AR14" s="61" t="str">
        <f>IF(AND($K14=Données!$D$5,AJ14=""),IF(AND(AO14&gt;0,AP14&gt;0),MAX(0,MIN(AN14,AQ14)),"Remplir colonnes AO et AP"),AN14)</f>
        <v>Remplir les terme C, P et TVA</v>
      </c>
      <c r="AS14" s="45"/>
      <c r="AT14" s="65"/>
      <c r="AU14" s="46"/>
      <c r="AV14" s="41" t="s">
        <v>79</v>
      </c>
      <c r="AW14" s="96" t="str">
        <f>IF(AND(AS14&lt;&gt;"",AU14&lt;&gt;""),"Remplir QUE la colonne AS ou AS",IF(AS14&lt;&gt;"",(AS14+AT14)*$P14,IF(AU14&lt;&gt;"",(AU14+AT14)*$P14,"Remplir la colonne AS ou AU")))</f>
        <v>Remplir la colonne AS ou AU</v>
      </c>
      <c r="AX14" s="63"/>
      <c r="AY14" s="201" t="str">
        <f t="shared" si="7"/>
        <v>Remplir la colonne L</v>
      </c>
      <c r="AZ14" s="92" t="str">
        <f>IF(AND($K14&lt;&gt;"Autre",AX14=""),"Remplir la colonne V",IF(AX14&gt;0,MAX(0,MIN($R$7,AX14-AY14)),$R$7))</f>
        <v>Remplir la colonne V</v>
      </c>
      <c r="BA14" s="99" t="s">
        <v>79</v>
      </c>
      <c r="BB14" s="58" t="str">
        <f t="shared" ref="BB14:BB15" si="29">IFERROR((AZ14*AW14)*(1+$M14),"Remplir les terme C, P et TVA")</f>
        <v>Remplir les terme C, P et TVA</v>
      </c>
      <c r="BC14" s="90"/>
      <c r="BD14" s="90"/>
      <c r="BE14" s="60">
        <f t="shared" ref="BE14:BE15" si="30">BC14-BD14</f>
        <v>0</v>
      </c>
      <c r="BF14" s="61" t="str">
        <f>IF(AND($K14=Données!$D$5,AX14=""),IF(AND(BC14&gt;0,BD14&gt;0),MAX(0,MIN(BB14,BE14)),"Remplir colonnes BC et BD"),BB14)</f>
        <v>Remplir les terme C, P et TVA</v>
      </c>
      <c r="BG14" s="45"/>
      <c r="BH14" s="65"/>
      <c r="BI14" s="46"/>
      <c r="BJ14" s="41" t="s">
        <v>79</v>
      </c>
      <c r="BK14" s="96" t="str">
        <f>IF(AND(BG14&lt;&gt;"",BI14&lt;&gt;""),"Remplir QUE la colonne BG ou I",IF(BG14&lt;&gt;"",(BG14+BH14)*$P14,IF(BI14&lt;&gt;"",(BI14+BH14)*$P14,"Remplir la colonne BG ou BI")))</f>
        <v>Remplir la colonne BG ou BI</v>
      </c>
      <c r="BL14" s="63"/>
      <c r="BM14" s="201" t="str">
        <f t="shared" si="10"/>
        <v>Remplir la colonne L</v>
      </c>
      <c r="BN14" s="92" t="str">
        <f>IF(AND($K14&lt;&gt;"Autre",BL14=""),"Remplir la colonne V",IF(BL14&gt;0,MAX(0,MIN($S$7,BL14-BM14)),$S$7))</f>
        <v>Remplir la colonne V</v>
      </c>
      <c r="BO14" s="99" t="s">
        <v>79</v>
      </c>
      <c r="BP14" s="58" t="str">
        <f t="shared" ref="BP14:BP15" si="31">IFERROR((BN14*BK14)*(1+$M14),"Remplir les terme C, P et TVA")</f>
        <v>Remplir les terme C, P et TVA</v>
      </c>
      <c r="BQ14" s="90"/>
      <c r="BR14" s="90"/>
      <c r="BS14" s="60">
        <f t="shared" ref="BS14:BS15" si="32">BQ14-BR14</f>
        <v>0</v>
      </c>
      <c r="BT14" s="61" t="str">
        <f>IF(AND($K14=Données!$D$5,BL14=""),IF(AND(BQ14&gt;0,BR14&gt;0),MAX(0,MIN(BP14,BS14)),"Remplir colonnes BQ et BR"),BP14)</f>
        <v>Remplir les terme C, P et TVA</v>
      </c>
      <c r="BU14" s="45"/>
      <c r="BV14" s="65"/>
      <c r="BW14" s="46"/>
      <c r="BX14" s="41" t="s">
        <v>79</v>
      </c>
      <c r="BY14" s="96" t="str">
        <f>IF(AND(BU14&lt;&gt;"",BW14&lt;&gt;""),"Remplir QUE la colonne BU ou BW",IF(BU14&lt;&gt;"",(BU14+BV14)*$P14,IF(BW14&lt;&gt;"",(BW14+BV14)*$P14,"Remplir la colonne BU ou BW")))</f>
        <v>Remplir la colonne BU ou BW</v>
      </c>
      <c r="BZ14" s="63"/>
      <c r="CA14" s="201" t="str">
        <f t="shared" si="13"/>
        <v>Remplir la colonne L</v>
      </c>
      <c r="CB14" s="92" t="str">
        <f>IF(AND($K14&lt;&gt;"Autre",BZ14=""),"Remplir la colonne V",IF(BZ14&gt;0,MAX(0,MIN($T$7,BZ14-CA14)),$T$7))</f>
        <v>Remplir la colonne V</v>
      </c>
      <c r="CC14" s="99" t="s">
        <v>79</v>
      </c>
      <c r="CD14" s="58" t="str">
        <f t="shared" ref="CD14:CD15" si="33">IFERROR((CB14*BY14)*(1+$M14),"Remplir les terme C, P et TVA")</f>
        <v>Remplir les terme C, P et TVA</v>
      </c>
      <c r="CE14" s="90"/>
      <c r="CF14" s="90"/>
      <c r="CG14" s="60">
        <f t="shared" ref="CG14:CG15" si="34">CE14-CF14</f>
        <v>0</v>
      </c>
      <c r="CH14" s="61" t="str">
        <f>IF(AND($K14=Données!$D$5,BZ14=""),IF(AND(CE14&gt;0,CF14&gt;0),MAX(0,MIN(CD14,CG14)),"Remplir colonnes CE et CF"),CD14)</f>
        <v>Remplir les terme C, P et TVA</v>
      </c>
      <c r="CI14" s="45"/>
      <c r="CJ14" s="65"/>
      <c r="CK14" s="46"/>
      <c r="CL14" s="41" t="s">
        <v>79</v>
      </c>
      <c r="CM14" s="96" t="str">
        <f>IF(AND(CI14&lt;&gt;"",CK14&lt;&gt;""),"Remplir QUE la colonne CI ou CK",IF(CI14&lt;&gt;"",(CI14+CJ14)*$P14,IF(CK14&lt;&gt;"",(CK14+CJ14)*$P14,"Remplir la colonne CI ou CK")))</f>
        <v>Remplir la colonne CI ou CK</v>
      </c>
      <c r="CN14" s="63"/>
      <c r="CO14" s="201" t="str">
        <f t="shared" si="16"/>
        <v>Remplir la colonne L</v>
      </c>
      <c r="CP14" s="92" t="str">
        <f>IF(AND($K14&lt;&gt;"Autre",CN14=""),"Remplir la colonne V",IF(CN14&gt;0,MAX(0,MIN($U$7,CN14-CO14)),$U$7))</f>
        <v>Remplir la colonne V</v>
      </c>
      <c r="CQ14" s="99" t="s">
        <v>79</v>
      </c>
      <c r="CR14" s="58" t="str">
        <f t="shared" ref="CR14:CR15" si="35">IFERROR((CP14*CM14)*(1+$M14),"Remplir les terme C, P et TVA")</f>
        <v>Remplir les terme C, P et TVA</v>
      </c>
      <c r="CS14" s="90"/>
      <c r="CT14" s="90"/>
      <c r="CU14" s="60">
        <f t="shared" ref="CU14:CU15" si="36">CS14-CT14</f>
        <v>0</v>
      </c>
      <c r="CV14" s="61" t="str">
        <f>IF(AND($K14=Données!$D$5,CN14=""),IF(AND(CS14&gt;0,CT14&gt;0),MAX(0,MIN(CR14,CU14)),"Remplir colonnes CS et CT"),CR14)</f>
        <v>Remplir les terme C, P et TVA</v>
      </c>
      <c r="CW14" s="45"/>
      <c r="CX14" s="65"/>
      <c r="CY14" s="46"/>
      <c r="CZ14" s="41" t="s">
        <v>79</v>
      </c>
      <c r="DA14" s="96" t="str">
        <f>IF(AND(CW14&lt;&gt;"",CY14&lt;&gt;""),"Remplir QUE la colonne CW ou CY",IF(CW14&lt;&gt;"",(CW14+CX14)*$P14,IF(CY14&lt;&gt;"",(CY14+CX14)*$P14,"Remplir la colonne CW ou CY")))</f>
        <v>Remplir la colonne CW ou CY</v>
      </c>
      <c r="DB14" s="63"/>
      <c r="DC14" s="201" t="str">
        <f t="shared" si="19"/>
        <v>Remplir la colonne L</v>
      </c>
      <c r="DD14" s="92" t="str">
        <f>IF(AND($K14&lt;&gt;"Autre",DB14=""),"Remplir la colonne V",IF(DB14&gt;0,MAX(0,MIN($V$7,DB14-DC14)),$V$7))</f>
        <v>Remplir la colonne V</v>
      </c>
      <c r="DE14" s="99" t="s">
        <v>79</v>
      </c>
      <c r="DF14" s="58" t="str">
        <f t="shared" ref="DF14:DF15" si="37">IFERROR((DD14*DA14)*(1+$M14),"Remplir les terme C, P et TVA")</f>
        <v>Remplir les terme C, P et TVA</v>
      </c>
      <c r="DG14" s="90"/>
      <c r="DH14" s="90"/>
      <c r="DI14" s="60">
        <f t="shared" ref="DI14:DI15" si="38">DG14-DH14</f>
        <v>0</v>
      </c>
      <c r="DJ14" s="61" t="str">
        <f>IF(AND($K14=Données!$D$5,DB14=""),IF(AND(DG14&gt;0,DH14&gt;0),MAX(0,MIN(DF14,DI14)),"Remplir colonnes DG et DH"),DF14)</f>
        <v>Remplir les terme C, P et TVA</v>
      </c>
      <c r="DK14" s="45"/>
      <c r="DL14" s="65"/>
      <c r="DM14" s="46"/>
      <c r="DN14" s="41" t="s">
        <v>79</v>
      </c>
      <c r="DO14" s="96" t="str">
        <f>IF(AND(DK14&lt;&gt;"",DM14&lt;&gt;""),"Remplir QUE la colonne DK ou DM",IF(DK14&lt;&gt;"",(DK14+DL14)*$P14,IF(DM14&lt;&gt;"",(DM14+DL14)*$P14,"Remplir la colonne DK ou DM")))</f>
        <v>Remplir la colonne DK ou DM</v>
      </c>
      <c r="DP14" s="63"/>
      <c r="DQ14" s="201" t="str">
        <f t="shared" si="22"/>
        <v>Remplir la colonne L</v>
      </c>
      <c r="DR14" s="92" t="str">
        <f>IF(AND($K14&lt;&gt;"Autre",DP14=""),"Remplir la colonne V",IF(DP14&gt;0,MAX(0,MIN($W$7,DP14-DQ14)),$W$7))</f>
        <v>Remplir la colonne V</v>
      </c>
      <c r="DS14" s="99" t="s">
        <v>79</v>
      </c>
      <c r="DT14" s="58" t="str">
        <f t="shared" ref="DT14:DT15" si="39">IFERROR((DR14*DO14)*(1+$M14),"Remplir les terme C, P et TVA")</f>
        <v>Remplir les terme C, P et TVA</v>
      </c>
      <c r="DU14" s="90"/>
      <c r="DV14" s="90"/>
      <c r="DW14" s="60">
        <f t="shared" ref="DW14:DW15" si="40">DU14-DV14</f>
        <v>0</v>
      </c>
      <c r="DX14" s="61" t="str">
        <f>IF(AND($K14=Données!$D$5,DP14=""),IF(AND(DU14&gt;0,DV14&gt;0),MAX(0,MIN(DT14,DW14)),"Remplir colonnes DU et DV"),DT14)</f>
        <v>Remplir les terme C, P et TVA</v>
      </c>
      <c r="DY14" s="62" t="str">
        <f>IFERROR(IF(ISBLANK(A14),"REMPLIR TYPE DE CLIENT",IF(N14="oui",SUM(periode2exp),"Attestation sur honneur NON")),0)</f>
        <v>REMPLIR TYPE DE CLIENT</v>
      </c>
    </row>
    <row r="15" spans="1:134" customFormat="1" ht="15.75" thickBot="1" x14ac:dyDescent="0.3">
      <c r="A15" s="44"/>
      <c r="B15" s="156"/>
      <c r="C15" s="156"/>
      <c r="D15" s="156"/>
      <c r="E15" s="156"/>
      <c r="F15" s="156"/>
      <c r="G15" s="157"/>
      <c r="H15" s="179"/>
      <c r="I15" s="180"/>
      <c r="J15" s="181"/>
      <c r="K15" s="196"/>
      <c r="L15" s="33"/>
      <c r="M15" s="89"/>
      <c r="N15" s="33"/>
      <c r="O15" s="19"/>
      <c r="P15" s="197"/>
      <c r="Q15" s="189"/>
      <c r="R15" s="65"/>
      <c r="S15" s="46"/>
      <c r="T15" s="41" t="s">
        <v>79</v>
      </c>
      <c r="U15" s="96" t="str">
        <f>IF(AND(Q15&lt;&gt;"",S15&lt;&gt;""),"Remplir QUE la colonne Q ou S",IF(Q15&lt;&gt;"",(Q15+R15)*$P15,IF(S15&lt;&gt;"",(S15+R15)*$P15,"Remplir la colonne Q ou S")))</f>
        <v>Remplir la colonne Q ou S</v>
      </c>
      <c r="V15" s="63"/>
      <c r="W15" s="201" t="str">
        <f t="shared" si="1"/>
        <v>Remplir la colonne L</v>
      </c>
      <c r="X15" s="92" t="str">
        <f>IF(AND($K15&lt;&gt;"Autre",V15=""),"Remplir la colonne V",IF(V15&gt;0,MAX(0,MIN($P$7,V15-W15)),$P$7))</f>
        <v>Remplir la colonne V</v>
      </c>
      <c r="Y15" s="99" t="s">
        <v>79</v>
      </c>
      <c r="Z15" s="58" t="str">
        <f t="shared" si="25"/>
        <v>Remplir les terme C, P et TVA</v>
      </c>
      <c r="AA15" s="90"/>
      <c r="AB15" s="90"/>
      <c r="AC15" s="60">
        <f t="shared" si="26"/>
        <v>0</v>
      </c>
      <c r="AD15" s="61" t="str">
        <f>IF(AND($K15=Données!$D$5,V15=""),IF(AND(AA15&gt;0,AB15&gt;0),MAX(0,MIN(Z15,AC15)),"Remplir colonnes AA et AB"),Z15)</f>
        <v>Remplir les terme C, P et TVA</v>
      </c>
      <c r="AE15" s="45"/>
      <c r="AF15" s="65"/>
      <c r="AG15" s="46"/>
      <c r="AH15" s="41" t="s">
        <v>79</v>
      </c>
      <c r="AI15" s="96" t="str">
        <f>IF(AND(AE15&lt;&gt;"",AG15&lt;&gt;""),"Remplir QUE la colonne AE ou AG",IF(AE15&lt;&gt;"",(AE15+AF15)*$P15,IF(AG15&lt;&gt;"",(AG15+AF15)*$P15,"Remplir la colonne AE ou AG")))</f>
        <v>Remplir la colonne AE ou AG</v>
      </c>
      <c r="AJ15" s="63"/>
      <c r="AK15" s="201" t="str">
        <f t="shared" si="4"/>
        <v>Remplir la colonne L</v>
      </c>
      <c r="AL15" s="92" t="str">
        <f>IF(AND($K15&lt;&gt;"Autre",AJ15=""),"Remplir la colonne V",IF(AJ15&gt;0,MAX(0,MIN($Q$7,AJ15-AK15)),$Q$7))</f>
        <v>Remplir la colonne V</v>
      </c>
      <c r="AM15" s="99" t="s">
        <v>79</v>
      </c>
      <c r="AN15" s="58" t="str">
        <f t="shared" si="27"/>
        <v>Remplir les terme C, P et TVA</v>
      </c>
      <c r="AO15" s="90"/>
      <c r="AP15" s="90"/>
      <c r="AQ15" s="60">
        <f t="shared" si="28"/>
        <v>0</v>
      </c>
      <c r="AR15" s="61" t="str">
        <f>IF(AND($K15=Données!$D$5,AJ15=""),IF(AND(AO15&gt;0,AP15&gt;0),MAX(0,MIN(AN15,AQ15)),"Remplir colonnes AO et AP"),AN15)</f>
        <v>Remplir les terme C, P et TVA</v>
      </c>
      <c r="AS15" s="45"/>
      <c r="AT15" s="65"/>
      <c r="AU15" s="46"/>
      <c r="AV15" s="41" t="s">
        <v>79</v>
      </c>
      <c r="AW15" s="96" t="str">
        <f>IF(AND(AS15&lt;&gt;"",AU15&lt;&gt;""),"Remplir QUE la colonne AS ou AS",IF(AS15&lt;&gt;"",(AS15+AT15)*$P15,IF(AU15&lt;&gt;"",(AU15+AT15)*$P15,"Remplir la colonne AS ou AU")))</f>
        <v>Remplir la colonne AS ou AU</v>
      </c>
      <c r="AX15" s="63"/>
      <c r="AY15" s="201" t="str">
        <f t="shared" si="7"/>
        <v>Remplir la colonne L</v>
      </c>
      <c r="AZ15" s="92" t="str">
        <f>IF(AND($K15&lt;&gt;"Autre",AX15=""),"Remplir la colonne V",IF(AX15&gt;0,MAX(0,MIN($R$7,AX15-AY15)),$R$7))</f>
        <v>Remplir la colonne V</v>
      </c>
      <c r="BA15" s="99" t="s">
        <v>79</v>
      </c>
      <c r="BB15" s="58" t="str">
        <f t="shared" si="29"/>
        <v>Remplir les terme C, P et TVA</v>
      </c>
      <c r="BC15" s="90"/>
      <c r="BD15" s="90"/>
      <c r="BE15" s="60">
        <f t="shared" si="30"/>
        <v>0</v>
      </c>
      <c r="BF15" s="61" t="str">
        <f>IF(AND($K15=Données!$D$5,AX15=""),IF(AND(BC15&gt;0,BD15&gt;0),MAX(0,MIN(BB15,BE15)),"Remplir colonnes BC et BD"),BB15)</f>
        <v>Remplir les terme C, P et TVA</v>
      </c>
      <c r="BG15" s="45"/>
      <c r="BH15" s="65"/>
      <c r="BI15" s="46"/>
      <c r="BJ15" s="41" t="s">
        <v>79</v>
      </c>
      <c r="BK15" s="96" t="str">
        <f>IF(AND(BG15&lt;&gt;"",BI15&lt;&gt;""),"Remplir QUE la colonne BG ou I",IF(BG15&lt;&gt;"",(BG15+BH15)*$P15,IF(BI15&lt;&gt;"",(BI15+BH15)*$P15,"Remplir la colonne BG ou BI")))</f>
        <v>Remplir la colonne BG ou BI</v>
      </c>
      <c r="BL15" s="63"/>
      <c r="BM15" s="201" t="str">
        <f t="shared" si="10"/>
        <v>Remplir la colonne L</v>
      </c>
      <c r="BN15" s="92" t="str">
        <f>IF(AND($K15&lt;&gt;"Autre",BL15=""),"Remplir la colonne V",IF(BL15&gt;0,MAX(0,MIN($S$7,BL15-BM15)),$S$7))</f>
        <v>Remplir la colonne V</v>
      </c>
      <c r="BO15" s="99" t="s">
        <v>79</v>
      </c>
      <c r="BP15" s="58" t="str">
        <f t="shared" si="31"/>
        <v>Remplir les terme C, P et TVA</v>
      </c>
      <c r="BQ15" s="90"/>
      <c r="BR15" s="90"/>
      <c r="BS15" s="60">
        <f t="shared" si="32"/>
        <v>0</v>
      </c>
      <c r="BT15" s="61" t="str">
        <f>IF(AND($K15=Données!$D$5,BL15=""),IF(AND(BQ15&gt;0,BR15&gt;0),MAX(0,MIN(BP15,BS15)),"Remplir colonnes BQ et BR"),BP15)</f>
        <v>Remplir les terme C, P et TVA</v>
      </c>
      <c r="BU15" s="45"/>
      <c r="BV15" s="65"/>
      <c r="BW15" s="46"/>
      <c r="BX15" s="41" t="s">
        <v>79</v>
      </c>
      <c r="BY15" s="96" t="str">
        <f>IF(AND(BU15&lt;&gt;"",BW15&lt;&gt;""),"Remplir QUE la colonne BU ou BW",IF(BU15&lt;&gt;"",(BU15+BV15)*$P15,IF(BW15&lt;&gt;"",(BW15+BV15)*$P15,"Remplir la colonne BU ou BW")))</f>
        <v>Remplir la colonne BU ou BW</v>
      </c>
      <c r="BZ15" s="63"/>
      <c r="CA15" s="201" t="str">
        <f t="shared" si="13"/>
        <v>Remplir la colonne L</v>
      </c>
      <c r="CB15" s="92" t="str">
        <f>IF(AND($K15&lt;&gt;"Autre",BZ15=""),"Remplir la colonne V",IF(BZ15&gt;0,MAX(0,MIN($T$7,BZ15-CA15)),$T$7))</f>
        <v>Remplir la colonne V</v>
      </c>
      <c r="CC15" s="99" t="s">
        <v>79</v>
      </c>
      <c r="CD15" s="58" t="str">
        <f t="shared" si="33"/>
        <v>Remplir les terme C, P et TVA</v>
      </c>
      <c r="CE15" s="90"/>
      <c r="CF15" s="90"/>
      <c r="CG15" s="60">
        <f t="shared" si="34"/>
        <v>0</v>
      </c>
      <c r="CH15" s="61" t="str">
        <f>IF(AND($K15=Données!$D$5,BZ15=""),IF(AND(CE15&gt;0,CF15&gt;0),MAX(0,MIN(CD15,CG15)),"Remplir colonnes CE et CF"),CD15)</f>
        <v>Remplir les terme C, P et TVA</v>
      </c>
      <c r="CI15" s="45"/>
      <c r="CJ15" s="65"/>
      <c r="CK15" s="46"/>
      <c r="CL15" s="41" t="s">
        <v>79</v>
      </c>
      <c r="CM15" s="96" t="str">
        <f>IF(AND(CI15&lt;&gt;"",CK15&lt;&gt;""),"Remplir QUE la colonne CI ou CK",IF(CI15&lt;&gt;"",(CI15+CJ15)*$P15,IF(CK15&lt;&gt;"",(CK15+CJ15)*$P15,"Remplir la colonne CI ou CK")))</f>
        <v>Remplir la colonne CI ou CK</v>
      </c>
      <c r="CN15" s="63"/>
      <c r="CO15" s="201" t="str">
        <f t="shared" si="16"/>
        <v>Remplir la colonne L</v>
      </c>
      <c r="CP15" s="92" t="str">
        <f>IF(AND($K15&lt;&gt;"Autre",CN15=""),"Remplir la colonne V",IF(CN15&gt;0,MAX(0,MIN($U$7,CN15-CO15)),$U$7))</f>
        <v>Remplir la colonne V</v>
      </c>
      <c r="CQ15" s="99" t="s">
        <v>79</v>
      </c>
      <c r="CR15" s="58" t="str">
        <f t="shared" si="35"/>
        <v>Remplir les terme C, P et TVA</v>
      </c>
      <c r="CS15" s="90"/>
      <c r="CT15" s="90"/>
      <c r="CU15" s="60">
        <f t="shared" si="36"/>
        <v>0</v>
      </c>
      <c r="CV15" s="61" t="str">
        <f>IF(AND($K15=Données!$D$5,CN15=""),IF(AND(CS15&gt;0,CT15&gt;0),MAX(0,MIN(CR15,CU15)),"Remplir colonnes CS et CT"),CR15)</f>
        <v>Remplir les terme C, P et TVA</v>
      </c>
      <c r="CW15" s="45"/>
      <c r="CX15" s="65"/>
      <c r="CY15" s="46"/>
      <c r="CZ15" s="41" t="s">
        <v>79</v>
      </c>
      <c r="DA15" s="96" t="str">
        <f>IF(AND(CW15&lt;&gt;"",CY15&lt;&gt;""),"Remplir QUE la colonne CW ou CY",IF(CW15&lt;&gt;"",(CW15+CX15)*$P15,IF(CY15&lt;&gt;"",(CY15+CX15)*$P15,"Remplir la colonne CW ou CY")))</f>
        <v>Remplir la colonne CW ou CY</v>
      </c>
      <c r="DB15" s="63"/>
      <c r="DC15" s="201" t="str">
        <f t="shared" si="19"/>
        <v>Remplir la colonne L</v>
      </c>
      <c r="DD15" s="92" t="str">
        <f>IF(AND($K15&lt;&gt;"Autre",DB15=""),"Remplir la colonne V",IF(DB15&gt;0,MAX(0,MIN($V$7,DB15-DC15)),$V$7))</f>
        <v>Remplir la colonne V</v>
      </c>
      <c r="DE15" s="99" t="s">
        <v>79</v>
      </c>
      <c r="DF15" s="58" t="str">
        <f t="shared" si="37"/>
        <v>Remplir les terme C, P et TVA</v>
      </c>
      <c r="DG15" s="90"/>
      <c r="DH15" s="90"/>
      <c r="DI15" s="60">
        <f t="shared" si="38"/>
        <v>0</v>
      </c>
      <c r="DJ15" s="61" t="str">
        <f>IF(AND($K15=Données!$D$5,DB15=""),IF(AND(DG15&gt;0,DH15&gt;0),MAX(0,MIN(DF15,DI15)),"Remplir colonnes DG et DH"),DF15)</f>
        <v>Remplir les terme C, P et TVA</v>
      </c>
      <c r="DK15" s="45"/>
      <c r="DL15" s="65"/>
      <c r="DM15" s="46"/>
      <c r="DN15" s="41" t="s">
        <v>79</v>
      </c>
      <c r="DO15" s="96" t="str">
        <f>IF(AND(DK15&lt;&gt;"",DM15&lt;&gt;""),"Remplir QUE la colonne DK ou DM",IF(DK15&lt;&gt;"",(DK15+DL15)*$P15,IF(DM15&lt;&gt;"",(DM15+DL15)*$P15,"Remplir la colonne DK ou DM")))</f>
        <v>Remplir la colonne DK ou DM</v>
      </c>
      <c r="DP15" s="63"/>
      <c r="DQ15" s="201" t="str">
        <f t="shared" si="22"/>
        <v>Remplir la colonne L</v>
      </c>
      <c r="DR15" s="92" t="str">
        <f>IF(AND($K15&lt;&gt;"Autre",DP15=""),"Remplir la colonne V",IF(DP15&gt;0,MAX(0,MIN($W$7,DP15-DQ15)),$W$7))</f>
        <v>Remplir la colonne V</v>
      </c>
      <c r="DS15" s="99" t="s">
        <v>79</v>
      </c>
      <c r="DT15" s="58" t="str">
        <f t="shared" si="39"/>
        <v>Remplir les terme C, P et TVA</v>
      </c>
      <c r="DU15" s="90"/>
      <c r="DV15" s="90"/>
      <c r="DW15" s="60">
        <f t="shared" si="40"/>
        <v>0</v>
      </c>
      <c r="DX15" s="61" t="str">
        <f>IF(AND($K15=Données!$D$5,DP15=""),IF(AND(DU15&gt;0,DV15&gt;0),MAX(0,MIN(DT15,DW15)),"Remplir colonnes DU et DV"),DT15)</f>
        <v>Remplir les terme C, P et TVA</v>
      </c>
      <c r="DY15" s="62" t="str">
        <f>IFERROR(IF(ISBLANK(A15),"REMPLIR TYPE DE CLIENT",IF(N15="oui",SUM(periode2exp),"Attestation sur honneur NON")),0)</f>
        <v>REMPLIR TYPE DE CLIENT</v>
      </c>
    </row>
    <row r="16" spans="1:134" ht="15.75" thickBot="1" x14ac:dyDescent="0.3">
      <c r="A16" s="44"/>
      <c r="B16" s="156"/>
      <c r="C16" s="156"/>
      <c r="D16" s="156"/>
      <c r="E16" s="156"/>
      <c r="F16" s="156"/>
      <c r="G16" s="157"/>
      <c r="H16" s="179"/>
      <c r="I16" s="180"/>
      <c r="J16" s="181"/>
      <c r="K16" s="196"/>
      <c r="L16" s="33"/>
      <c r="M16" s="89"/>
      <c r="N16" s="33"/>
      <c r="O16" s="19"/>
      <c r="P16" s="197"/>
      <c r="Q16" s="189"/>
      <c r="R16" s="65"/>
      <c r="S16" s="46"/>
      <c r="T16" s="41" t="s">
        <v>79</v>
      </c>
      <c r="U16" s="96" t="str">
        <f t="shared" ref="U16:U17" si="41">IF(AND(Q16&lt;&gt;"",S16&lt;&gt;""),"Remplir QUE la colonne Q ou S",IF(Q16&lt;&gt;"",(Q16+R16)*$P16,IF(S16&lt;&gt;"",(S16+R16)*$P16,"Remplir la colonne Q ou S")))</f>
        <v>Remplir la colonne Q ou S</v>
      </c>
      <c r="V16" s="63"/>
      <c r="W16" s="201" t="str">
        <f t="shared" si="1"/>
        <v>Remplir la colonne L</v>
      </c>
      <c r="X16" s="92" t="str">
        <f t="shared" ref="X16:X17" si="42">IF(AND($K16&lt;&gt;"Autre",V16=""),"Remplir la colonne V",IF(V16&gt;0,MAX(0,MIN($P$7,V16-W16)),$P$7))</f>
        <v>Remplir la colonne V</v>
      </c>
      <c r="Y16" s="99" t="s">
        <v>79</v>
      </c>
      <c r="Z16" s="58" t="str">
        <f t="shared" ref="Z16:Z17" si="43">IFERROR((X16*U16)*(1+$M16),"Remplir les terme C, P et TVA")</f>
        <v>Remplir les terme C, P et TVA</v>
      </c>
      <c r="AA16" s="90"/>
      <c r="AB16" s="90"/>
      <c r="AC16" s="60">
        <f t="shared" ref="AC16:AC17" si="44">AA16-AB16</f>
        <v>0</v>
      </c>
      <c r="AD16" s="61" t="str">
        <f>IF(AND($K16=Données!$D$5,V16=""),IF(AND(AA16&gt;0,AB16&gt;0),MAX(0,MIN(Z16,AC16)),"Remplir colonnes AA et AB"),Z16)</f>
        <v>Remplir les terme C, P et TVA</v>
      </c>
      <c r="AE16" s="45"/>
      <c r="AF16" s="65"/>
      <c r="AG16" s="46"/>
      <c r="AH16" s="41" t="s">
        <v>79</v>
      </c>
      <c r="AI16" s="96" t="str">
        <f t="shared" ref="AI16:AI17" si="45">IF(AND(AE16&lt;&gt;"",AG16&lt;&gt;""),"Remplir QUE la colonne AE ou AG",IF(AE16&lt;&gt;"",(AE16+AF16)*$P16,IF(AG16&lt;&gt;"",(AG16+AF16)*$P16,"Remplir la colonne AE ou AG")))</f>
        <v>Remplir la colonne AE ou AG</v>
      </c>
      <c r="AJ16" s="63"/>
      <c r="AK16" s="201" t="str">
        <f t="shared" si="4"/>
        <v>Remplir la colonne L</v>
      </c>
      <c r="AL16" s="92" t="str">
        <f t="shared" ref="AL16:AL17" si="46">IF(AND($K16&lt;&gt;"Autre",AJ16=""),"Remplir la colonne V",IF(AJ16&gt;0,MAX(0,MIN($Q$7,AJ16-AK16)),$Q$7))</f>
        <v>Remplir la colonne V</v>
      </c>
      <c r="AM16" s="99" t="s">
        <v>79</v>
      </c>
      <c r="AN16" s="58" t="str">
        <f t="shared" ref="AN16:AN17" si="47">IFERROR((AL16*AI16)*(1+$M16),"Remplir les terme C, P et TVA")</f>
        <v>Remplir les terme C, P et TVA</v>
      </c>
      <c r="AO16" s="90"/>
      <c r="AP16" s="90"/>
      <c r="AQ16" s="60">
        <f t="shared" ref="AQ16:AQ17" si="48">AO16-AP16</f>
        <v>0</v>
      </c>
      <c r="AR16" s="61" t="str">
        <f>IF(AND($K16=Données!$D$5,AJ16=""),IF(AND(AO16&gt;0,AP16&gt;0),MAX(0,MIN(AN16,AQ16)),"Remplir colonnes AO et AP"),AN16)</f>
        <v>Remplir les terme C, P et TVA</v>
      </c>
      <c r="AS16" s="45"/>
      <c r="AT16" s="65"/>
      <c r="AU16" s="46"/>
      <c r="AV16" s="41" t="s">
        <v>79</v>
      </c>
      <c r="AW16" s="96" t="str">
        <f t="shared" ref="AW16:AW17" si="49">IF(AND(AS16&lt;&gt;"",AU16&lt;&gt;""),"Remplir QUE la colonne AS ou AS",IF(AS16&lt;&gt;"",(AS16+AT16)*$P16,IF(AU16&lt;&gt;"",(AU16+AT16)*$P16,"Remplir la colonne AS ou AU")))</f>
        <v>Remplir la colonne AS ou AU</v>
      </c>
      <c r="AX16" s="63"/>
      <c r="AY16" s="201" t="str">
        <f t="shared" si="7"/>
        <v>Remplir la colonne L</v>
      </c>
      <c r="AZ16" s="92" t="str">
        <f t="shared" ref="AZ16:AZ17" si="50">IF(AND($K16&lt;&gt;"Autre",AX16=""),"Remplir la colonne V",IF(AX16&gt;0,MAX(0,MIN($R$7,AX16-AY16)),$R$7))</f>
        <v>Remplir la colonne V</v>
      </c>
      <c r="BA16" s="99" t="s">
        <v>79</v>
      </c>
      <c r="BB16" s="58" t="str">
        <f t="shared" ref="BB16:BB17" si="51">IFERROR((AZ16*AW16)*(1+$M16),"Remplir les terme C, P et TVA")</f>
        <v>Remplir les terme C, P et TVA</v>
      </c>
      <c r="BC16" s="90"/>
      <c r="BD16" s="90"/>
      <c r="BE16" s="60">
        <f t="shared" ref="BE16:BE17" si="52">BC16-BD16</f>
        <v>0</v>
      </c>
      <c r="BF16" s="61" t="str">
        <f>IF(AND($K16=Données!$D$5,AX16=""),IF(AND(BC16&gt;0,BD16&gt;0),MAX(0,MIN(BB16,BE16)),"Remplir colonnes BC et BD"),BB16)</f>
        <v>Remplir les terme C, P et TVA</v>
      </c>
      <c r="BG16" s="45"/>
      <c r="BH16" s="65"/>
      <c r="BI16" s="46"/>
      <c r="BJ16" s="41" t="s">
        <v>79</v>
      </c>
      <c r="BK16" s="96" t="str">
        <f t="shared" ref="BK16:BK17" si="53">IF(AND(BG16&lt;&gt;"",BI16&lt;&gt;""),"Remplir QUE la colonne BG ou I",IF(BG16&lt;&gt;"",(BG16+BH16)*$P16,IF(BI16&lt;&gt;"",(BI16+BH16)*$P16,"Remplir la colonne BG ou BI")))</f>
        <v>Remplir la colonne BG ou BI</v>
      </c>
      <c r="BL16" s="63"/>
      <c r="BM16" s="201" t="str">
        <f t="shared" si="10"/>
        <v>Remplir la colonne L</v>
      </c>
      <c r="BN16" s="92" t="str">
        <f t="shared" ref="BN16:BN17" si="54">IF(AND($K16&lt;&gt;"Autre",BL16=""),"Remplir la colonne V",IF(BL16&gt;0,MAX(0,MIN($S$7,BL16-BM16)),$S$7))</f>
        <v>Remplir la colonne V</v>
      </c>
      <c r="BO16" s="99" t="s">
        <v>79</v>
      </c>
      <c r="BP16" s="58" t="str">
        <f t="shared" ref="BP16:BP17" si="55">IFERROR((BN16*BK16)*(1+$M16),"Remplir les terme C, P et TVA")</f>
        <v>Remplir les terme C, P et TVA</v>
      </c>
      <c r="BQ16" s="90"/>
      <c r="BR16" s="90"/>
      <c r="BS16" s="60">
        <f t="shared" ref="BS16:BS17" si="56">BQ16-BR16</f>
        <v>0</v>
      </c>
      <c r="BT16" s="61" t="str">
        <f>IF(AND($K16=Données!$D$5,BL16=""),IF(AND(BQ16&gt;0,BR16&gt;0),MAX(0,MIN(BP16,BS16)),"Remplir colonnes BQ et BR"),BP16)</f>
        <v>Remplir les terme C, P et TVA</v>
      </c>
      <c r="BU16" s="45"/>
      <c r="BV16" s="65"/>
      <c r="BW16" s="46"/>
      <c r="BX16" s="41" t="s">
        <v>79</v>
      </c>
      <c r="BY16" s="96" t="str">
        <f t="shared" ref="BY16:BY17" si="57">IF(AND(BU16&lt;&gt;"",BW16&lt;&gt;""),"Remplir QUE la colonne BU ou BW",IF(BU16&lt;&gt;"",(BU16+BV16)*$P16,IF(BW16&lt;&gt;"",(BW16+BV16)*$P16,"Remplir la colonne BU ou BW")))</f>
        <v>Remplir la colonne BU ou BW</v>
      </c>
      <c r="BZ16" s="63"/>
      <c r="CA16" s="201" t="str">
        <f t="shared" si="13"/>
        <v>Remplir la colonne L</v>
      </c>
      <c r="CB16" s="92" t="str">
        <f t="shared" ref="CB16:CB17" si="58">IF(AND($K16&lt;&gt;"Autre",BZ16=""),"Remplir la colonne V",IF(BZ16&gt;0,MAX(0,MIN($T$7,BZ16-CA16)),$T$7))</f>
        <v>Remplir la colonne V</v>
      </c>
      <c r="CC16" s="99" t="s">
        <v>79</v>
      </c>
      <c r="CD16" s="58" t="str">
        <f t="shared" ref="CD16:CD17" si="59">IFERROR((CB16*BY16)*(1+$M16),"Remplir les terme C, P et TVA")</f>
        <v>Remplir les terme C, P et TVA</v>
      </c>
      <c r="CE16" s="90"/>
      <c r="CF16" s="90"/>
      <c r="CG16" s="60">
        <f t="shared" ref="CG16:CG17" si="60">CE16-CF16</f>
        <v>0</v>
      </c>
      <c r="CH16" s="61" t="str">
        <f>IF(AND($K16=Données!$D$5,BZ16=""),IF(AND(CE16&gt;0,CF16&gt;0),MAX(0,MIN(CD16,CG16)),"Remplir colonnes CE et CF"),CD16)</f>
        <v>Remplir les terme C, P et TVA</v>
      </c>
      <c r="CI16" s="45"/>
      <c r="CJ16" s="65"/>
      <c r="CK16" s="46"/>
      <c r="CL16" s="41" t="s">
        <v>79</v>
      </c>
      <c r="CM16" s="96" t="str">
        <f t="shared" ref="CM16:CM17" si="61">IF(AND(CI16&lt;&gt;"",CK16&lt;&gt;""),"Remplir QUE la colonne CI ou CK",IF(CI16&lt;&gt;"",(CI16+CJ16)*$P16,IF(CK16&lt;&gt;"",(CK16+CJ16)*$P16,"Remplir la colonne CI ou CK")))</f>
        <v>Remplir la colonne CI ou CK</v>
      </c>
      <c r="CN16" s="63"/>
      <c r="CO16" s="201" t="str">
        <f t="shared" si="16"/>
        <v>Remplir la colonne L</v>
      </c>
      <c r="CP16" s="92" t="str">
        <f t="shared" ref="CP16:CP17" si="62">IF(AND($K16&lt;&gt;"Autre",CN16=""),"Remplir la colonne V",IF(CN16&gt;0,MAX(0,MIN($U$7,CN16-CO16)),$U$7))</f>
        <v>Remplir la colonne V</v>
      </c>
      <c r="CQ16" s="99" t="s">
        <v>79</v>
      </c>
      <c r="CR16" s="58" t="str">
        <f t="shared" ref="CR16:CR17" si="63">IFERROR((CP16*CM16)*(1+$M16),"Remplir les terme C, P et TVA")</f>
        <v>Remplir les terme C, P et TVA</v>
      </c>
      <c r="CS16" s="90"/>
      <c r="CT16" s="90"/>
      <c r="CU16" s="60">
        <f t="shared" ref="CU16:CU17" si="64">CS16-CT16</f>
        <v>0</v>
      </c>
      <c r="CV16" s="61" t="str">
        <f>IF(AND($K16=Données!$D$5,CN16=""),IF(AND(CS16&gt;0,CT16&gt;0),MAX(0,MIN(CR16,CU16)),"Remplir colonnes CS et CT"),CR16)</f>
        <v>Remplir les terme C, P et TVA</v>
      </c>
      <c r="CW16" s="45"/>
      <c r="CX16" s="65"/>
      <c r="CY16" s="46"/>
      <c r="CZ16" s="41" t="s">
        <v>79</v>
      </c>
      <c r="DA16" s="96" t="str">
        <f t="shared" ref="DA16:DA17" si="65">IF(AND(CW16&lt;&gt;"",CY16&lt;&gt;""),"Remplir QUE la colonne CW ou CY",IF(CW16&lt;&gt;"",(CW16+CX16)*$P16,IF(CY16&lt;&gt;"",(CY16+CX16)*$P16,"Remplir la colonne CW ou CY")))</f>
        <v>Remplir la colonne CW ou CY</v>
      </c>
      <c r="DB16" s="63"/>
      <c r="DC16" s="201" t="str">
        <f t="shared" si="19"/>
        <v>Remplir la colonne L</v>
      </c>
      <c r="DD16" s="92" t="str">
        <f t="shared" ref="DD16:DD17" si="66">IF(AND($K16&lt;&gt;"Autre",DB16=""),"Remplir la colonne V",IF(DB16&gt;0,MAX(0,MIN($V$7,DB16-DC16)),$V$7))</f>
        <v>Remplir la colonne V</v>
      </c>
      <c r="DE16" s="99" t="s">
        <v>79</v>
      </c>
      <c r="DF16" s="58" t="str">
        <f t="shared" ref="DF16:DF17" si="67">IFERROR((DD16*DA16)*(1+$M16),"Remplir les terme C, P et TVA")</f>
        <v>Remplir les terme C, P et TVA</v>
      </c>
      <c r="DG16" s="90"/>
      <c r="DH16" s="90"/>
      <c r="DI16" s="60">
        <f t="shared" ref="DI16:DI17" si="68">DG16-DH16</f>
        <v>0</v>
      </c>
      <c r="DJ16" s="61" t="str">
        <f>IF(AND($K16=Données!$D$5,DB16=""),IF(AND(DG16&gt;0,DH16&gt;0),MAX(0,MIN(DF16,DI16)),"Remplir colonnes DG et DH"),DF16)</f>
        <v>Remplir les terme C, P et TVA</v>
      </c>
      <c r="DK16" s="45"/>
      <c r="DL16" s="65"/>
      <c r="DM16" s="46"/>
      <c r="DN16" s="41" t="s">
        <v>79</v>
      </c>
      <c r="DO16" s="96" t="str">
        <f t="shared" ref="DO16:DO17" si="69">IF(AND(DK16&lt;&gt;"",DM16&lt;&gt;""),"Remplir QUE la colonne DK ou DM",IF(DK16&lt;&gt;"",(DK16+DL16)*$P16,IF(DM16&lt;&gt;"",(DM16+DL16)*$P16,"Remplir la colonne DK ou DM")))</f>
        <v>Remplir la colonne DK ou DM</v>
      </c>
      <c r="DP16" s="63"/>
      <c r="DQ16" s="201" t="str">
        <f t="shared" si="22"/>
        <v>Remplir la colonne L</v>
      </c>
      <c r="DR16" s="92" t="str">
        <f t="shared" ref="DR16:DR17" si="70">IF(AND($K16&lt;&gt;"Autre",DP16=""),"Remplir la colonne V",IF(DP16&gt;0,MAX(0,MIN($W$7,DP16-DQ16)),$W$7))</f>
        <v>Remplir la colonne V</v>
      </c>
      <c r="DS16" s="99" t="s">
        <v>79</v>
      </c>
      <c r="DT16" s="58" t="str">
        <f t="shared" ref="DT16:DT17" si="71">IFERROR((DR16*DO16)*(1+$M16),"Remplir les terme C, P et TVA")</f>
        <v>Remplir les terme C, P et TVA</v>
      </c>
      <c r="DU16" s="90"/>
      <c r="DV16" s="90"/>
      <c r="DW16" s="60">
        <f t="shared" ref="DW16:DW17" si="72">DU16-DV16</f>
        <v>0</v>
      </c>
      <c r="DX16" s="61" t="str">
        <f>IF(AND($K16=Données!$D$5,DP16=""),IF(AND(DU16&gt;0,DV16&gt;0),MAX(0,MIN(DT16,DW16)),"Remplir colonnes DU et DV"),DT16)</f>
        <v>Remplir les terme C, P et TVA</v>
      </c>
      <c r="DY16" s="62" t="str">
        <f>IFERROR(IF(ISBLANK(A16),"REMPLIR TYPE DE CLIENT",IF(N16="oui",SUM(periode2exp),"Attestation sur honneur NON")),0)</f>
        <v>REMPLIR TYPE DE CLIENT</v>
      </c>
    </row>
    <row r="17" spans="1:129" x14ac:dyDescent="0.25">
      <c r="A17" s="44"/>
      <c r="B17" s="156"/>
      <c r="C17" s="156"/>
      <c r="D17" s="156"/>
      <c r="E17" s="156"/>
      <c r="F17" s="156"/>
      <c r="G17" s="157"/>
      <c r="H17" s="179"/>
      <c r="I17" s="180"/>
      <c r="J17" s="181"/>
      <c r="K17" s="196"/>
      <c r="L17" s="33"/>
      <c r="M17" s="89"/>
      <c r="N17" s="33"/>
      <c r="O17" s="19"/>
      <c r="P17" s="197"/>
      <c r="Q17" s="189"/>
      <c r="R17" s="65"/>
      <c r="S17" s="46"/>
      <c r="T17" s="41" t="s">
        <v>79</v>
      </c>
      <c r="U17" s="96" t="str">
        <f t="shared" si="41"/>
        <v>Remplir la colonne Q ou S</v>
      </c>
      <c r="V17" s="63"/>
      <c r="W17" s="201" t="str">
        <f t="shared" si="1"/>
        <v>Remplir la colonne L</v>
      </c>
      <c r="X17" s="92" t="str">
        <f t="shared" si="42"/>
        <v>Remplir la colonne V</v>
      </c>
      <c r="Y17" s="99" t="s">
        <v>79</v>
      </c>
      <c r="Z17" s="58" t="str">
        <f t="shared" si="43"/>
        <v>Remplir les terme C, P et TVA</v>
      </c>
      <c r="AA17" s="90"/>
      <c r="AB17" s="90"/>
      <c r="AC17" s="60">
        <f t="shared" si="44"/>
        <v>0</v>
      </c>
      <c r="AD17" s="61" t="str">
        <f>IF(AND($K17=Données!$D$5,V17=""),IF(AND(AA17&gt;0,AB17&gt;0),MAX(0,MIN(Z17,AC17)),"Remplir colonnes AA et AB"),Z17)</f>
        <v>Remplir les terme C, P et TVA</v>
      </c>
      <c r="AE17" s="45"/>
      <c r="AF17" s="65"/>
      <c r="AG17" s="46"/>
      <c r="AH17" s="41" t="s">
        <v>79</v>
      </c>
      <c r="AI17" s="96" t="str">
        <f t="shared" si="45"/>
        <v>Remplir la colonne AE ou AG</v>
      </c>
      <c r="AJ17" s="63"/>
      <c r="AK17" s="201" t="str">
        <f t="shared" si="4"/>
        <v>Remplir la colonne L</v>
      </c>
      <c r="AL17" s="92" t="str">
        <f t="shared" si="46"/>
        <v>Remplir la colonne V</v>
      </c>
      <c r="AM17" s="99" t="s">
        <v>79</v>
      </c>
      <c r="AN17" s="58" t="str">
        <f t="shared" si="47"/>
        <v>Remplir les terme C, P et TVA</v>
      </c>
      <c r="AO17" s="90"/>
      <c r="AP17" s="90"/>
      <c r="AQ17" s="60">
        <f t="shared" si="48"/>
        <v>0</v>
      </c>
      <c r="AR17" s="61" t="str">
        <f>IF(AND($K17=Données!$D$5,AJ17=""),IF(AND(AO17&gt;0,AP17&gt;0),MAX(0,MIN(AN17,AQ17)),"Remplir colonnes AO et AP"),AN17)</f>
        <v>Remplir les terme C, P et TVA</v>
      </c>
      <c r="AS17" s="45"/>
      <c r="AT17" s="65"/>
      <c r="AU17" s="46"/>
      <c r="AV17" s="41" t="s">
        <v>79</v>
      </c>
      <c r="AW17" s="96" t="str">
        <f t="shared" si="49"/>
        <v>Remplir la colonne AS ou AU</v>
      </c>
      <c r="AX17" s="63"/>
      <c r="AY17" s="201" t="str">
        <f t="shared" si="7"/>
        <v>Remplir la colonne L</v>
      </c>
      <c r="AZ17" s="92" t="str">
        <f t="shared" si="50"/>
        <v>Remplir la colonne V</v>
      </c>
      <c r="BA17" s="99" t="s">
        <v>79</v>
      </c>
      <c r="BB17" s="58" t="str">
        <f t="shared" si="51"/>
        <v>Remplir les terme C, P et TVA</v>
      </c>
      <c r="BC17" s="90"/>
      <c r="BD17" s="90"/>
      <c r="BE17" s="60">
        <f t="shared" si="52"/>
        <v>0</v>
      </c>
      <c r="BF17" s="61" t="str">
        <f>IF(AND($K17=Données!$D$5,AX17=""),IF(AND(BC17&gt;0,BD17&gt;0),MAX(0,MIN(BB17,BE17)),"Remplir colonnes BC et BD"),BB17)</f>
        <v>Remplir les terme C, P et TVA</v>
      </c>
      <c r="BG17" s="45"/>
      <c r="BH17" s="65"/>
      <c r="BI17" s="46"/>
      <c r="BJ17" s="41" t="s">
        <v>79</v>
      </c>
      <c r="BK17" s="96" t="str">
        <f t="shared" si="53"/>
        <v>Remplir la colonne BG ou BI</v>
      </c>
      <c r="BL17" s="63"/>
      <c r="BM17" s="201" t="str">
        <f t="shared" si="10"/>
        <v>Remplir la colonne L</v>
      </c>
      <c r="BN17" s="92" t="str">
        <f t="shared" si="54"/>
        <v>Remplir la colonne V</v>
      </c>
      <c r="BO17" s="99" t="s">
        <v>79</v>
      </c>
      <c r="BP17" s="58" t="str">
        <f t="shared" si="55"/>
        <v>Remplir les terme C, P et TVA</v>
      </c>
      <c r="BQ17" s="90"/>
      <c r="BR17" s="90"/>
      <c r="BS17" s="60">
        <f t="shared" si="56"/>
        <v>0</v>
      </c>
      <c r="BT17" s="61" t="str">
        <f>IF(AND($K17=Données!$D$5,BL17=""),IF(AND(BQ17&gt;0,BR17&gt;0),MAX(0,MIN(BP17,BS17)),"Remplir colonnes BQ et BR"),BP17)</f>
        <v>Remplir les terme C, P et TVA</v>
      </c>
      <c r="BU17" s="45"/>
      <c r="BV17" s="65"/>
      <c r="BW17" s="46"/>
      <c r="BX17" s="41" t="s">
        <v>79</v>
      </c>
      <c r="BY17" s="96" t="str">
        <f t="shared" si="57"/>
        <v>Remplir la colonne BU ou BW</v>
      </c>
      <c r="BZ17" s="63"/>
      <c r="CA17" s="201" t="str">
        <f t="shared" si="13"/>
        <v>Remplir la colonne L</v>
      </c>
      <c r="CB17" s="92" t="str">
        <f t="shared" si="58"/>
        <v>Remplir la colonne V</v>
      </c>
      <c r="CC17" s="99" t="s">
        <v>79</v>
      </c>
      <c r="CD17" s="58" t="str">
        <f t="shared" si="59"/>
        <v>Remplir les terme C, P et TVA</v>
      </c>
      <c r="CE17" s="90"/>
      <c r="CF17" s="90"/>
      <c r="CG17" s="60">
        <f t="shared" si="60"/>
        <v>0</v>
      </c>
      <c r="CH17" s="61" t="str">
        <f>IF(AND($K17=Données!$D$5,BZ17=""),IF(AND(CE17&gt;0,CF17&gt;0),MAX(0,MIN(CD17,CG17)),"Remplir colonnes CE et CF"),CD17)</f>
        <v>Remplir les terme C, P et TVA</v>
      </c>
      <c r="CI17" s="45"/>
      <c r="CJ17" s="65"/>
      <c r="CK17" s="46"/>
      <c r="CL17" s="41" t="s">
        <v>79</v>
      </c>
      <c r="CM17" s="96" t="str">
        <f t="shared" si="61"/>
        <v>Remplir la colonne CI ou CK</v>
      </c>
      <c r="CN17" s="63"/>
      <c r="CO17" s="201" t="str">
        <f t="shared" si="16"/>
        <v>Remplir la colonne L</v>
      </c>
      <c r="CP17" s="92" t="str">
        <f t="shared" si="62"/>
        <v>Remplir la colonne V</v>
      </c>
      <c r="CQ17" s="99" t="s">
        <v>79</v>
      </c>
      <c r="CR17" s="58" t="str">
        <f t="shared" si="63"/>
        <v>Remplir les terme C, P et TVA</v>
      </c>
      <c r="CS17" s="90"/>
      <c r="CT17" s="90"/>
      <c r="CU17" s="60">
        <f t="shared" si="64"/>
        <v>0</v>
      </c>
      <c r="CV17" s="61" t="str">
        <f>IF(AND($K17=Données!$D$5,CN17=""),IF(AND(CS17&gt;0,CT17&gt;0),MAX(0,MIN(CR17,CU17)),"Remplir colonnes CS et CT"),CR17)</f>
        <v>Remplir les terme C, P et TVA</v>
      </c>
      <c r="CW17" s="45"/>
      <c r="CX17" s="65"/>
      <c r="CY17" s="46"/>
      <c r="CZ17" s="41" t="s">
        <v>79</v>
      </c>
      <c r="DA17" s="96" t="str">
        <f t="shared" si="65"/>
        <v>Remplir la colonne CW ou CY</v>
      </c>
      <c r="DB17" s="63"/>
      <c r="DC17" s="201" t="str">
        <f t="shared" si="19"/>
        <v>Remplir la colonne L</v>
      </c>
      <c r="DD17" s="92" t="str">
        <f t="shared" si="66"/>
        <v>Remplir la colonne V</v>
      </c>
      <c r="DE17" s="99" t="s">
        <v>79</v>
      </c>
      <c r="DF17" s="58" t="str">
        <f t="shared" si="67"/>
        <v>Remplir les terme C, P et TVA</v>
      </c>
      <c r="DG17" s="90"/>
      <c r="DH17" s="90"/>
      <c r="DI17" s="60">
        <f t="shared" si="68"/>
        <v>0</v>
      </c>
      <c r="DJ17" s="61" t="str">
        <f>IF(AND($K17=Données!$D$5,DB17=""),IF(AND(DG17&gt;0,DH17&gt;0),MAX(0,MIN(DF17,DI17)),"Remplir colonnes DG et DH"),DF17)</f>
        <v>Remplir les terme C, P et TVA</v>
      </c>
      <c r="DK17" s="45"/>
      <c r="DL17" s="65"/>
      <c r="DM17" s="46"/>
      <c r="DN17" s="41" t="s">
        <v>79</v>
      </c>
      <c r="DO17" s="96" t="str">
        <f t="shared" si="69"/>
        <v>Remplir la colonne DK ou DM</v>
      </c>
      <c r="DP17" s="63"/>
      <c r="DQ17" s="201" t="str">
        <f t="shared" si="22"/>
        <v>Remplir la colonne L</v>
      </c>
      <c r="DR17" s="92" t="str">
        <f t="shared" si="70"/>
        <v>Remplir la colonne V</v>
      </c>
      <c r="DS17" s="99" t="s">
        <v>79</v>
      </c>
      <c r="DT17" s="58" t="str">
        <f t="shared" si="71"/>
        <v>Remplir les terme C, P et TVA</v>
      </c>
      <c r="DU17" s="90"/>
      <c r="DV17" s="90"/>
      <c r="DW17" s="60">
        <f t="shared" si="72"/>
        <v>0</v>
      </c>
      <c r="DX17" s="61" t="str">
        <f>IF(AND($K17=Données!$D$5,DP17=""),IF(AND(DU17&gt;0,DV17&gt;0),MAX(0,MIN(DT17,DW17)),"Remplir colonnes DU et DV"),DT17)</f>
        <v>Remplir les terme C, P et TVA</v>
      </c>
      <c r="DY17" s="62" t="str">
        <f>IFERROR(IF(ISBLANK(A17),"REMPLIR TYPE DE CLIENT",IF(N17="oui",SUM(periode2exp),"Attestation sur honneur NON")),0)</f>
        <v>REMPLIR TYPE DE CLIENT</v>
      </c>
    </row>
  </sheetData>
  <mergeCells count="40">
    <mergeCell ref="DP11:DR11"/>
    <mergeCell ref="CR11:CV11"/>
    <mergeCell ref="CW11:DA11"/>
    <mergeCell ref="DF11:DJ11"/>
    <mergeCell ref="DK11:DO11"/>
    <mergeCell ref="DB11:DD11"/>
    <mergeCell ref="CI10:CV10"/>
    <mergeCell ref="CW10:DJ10"/>
    <mergeCell ref="DK10:DX10"/>
    <mergeCell ref="A11:G11"/>
    <mergeCell ref="H11:J11"/>
    <mergeCell ref="Q11:U11"/>
    <mergeCell ref="Z11:AD11"/>
    <mergeCell ref="AE11:AI11"/>
    <mergeCell ref="Q10:AD10"/>
    <mergeCell ref="BZ11:CB11"/>
    <mergeCell ref="CN11:CP11"/>
    <mergeCell ref="BP11:BT11"/>
    <mergeCell ref="BU11:BY11"/>
    <mergeCell ref="CD11:CH11"/>
    <mergeCell ref="CI11:CM11"/>
    <mergeCell ref="DT11:DX11"/>
    <mergeCell ref="BU10:CH10"/>
    <mergeCell ref="AN11:AR11"/>
    <mergeCell ref="AS11:AW11"/>
    <mergeCell ref="BB11:BF11"/>
    <mergeCell ref="BG11:BK11"/>
    <mergeCell ref="V11:X11"/>
    <mergeCell ref="AJ11:AL11"/>
    <mergeCell ref="AX11:AZ11"/>
    <mergeCell ref="BL11:BN11"/>
    <mergeCell ref="G4:J4"/>
    <mergeCell ref="Z4:AC4"/>
    <mergeCell ref="AB5:AC5"/>
    <mergeCell ref="AB6:AC6"/>
    <mergeCell ref="AB7:AC7"/>
    <mergeCell ref="AE10:AR10"/>
    <mergeCell ref="AS10:BF10"/>
    <mergeCell ref="BG10:BT10"/>
    <mergeCell ref="L7:O7"/>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30" id="{B23D3E9D-369E-422C-B7C3-F0A32DC855AE}">
            <xm:f>'1-INFOS'!$F$47=Données!$C$2</xm:f>
            <x14:dxf>
              <fill>
                <patternFill>
                  <bgColor theme="0" tint="-0.499984740745262"/>
                </patternFill>
              </fill>
            </x14:dxf>
          </x14:cfRule>
          <xm:sqref>BU10:DX13 DY12:DY17</xm:sqref>
        </x14:conditionalFormatting>
        <x14:conditionalFormatting xmlns:xm="http://schemas.microsoft.com/office/excel/2006/main">
          <x14:cfRule type="expression" priority="232" id="{33F72619-9FD1-44CE-95E6-449B01169F6C}">
            <xm:f>OR('1-INFOS'!$F$43=Données!$A$2,'1-INFOS'!$F$43=Données!$A$4)</xm:f>
            <x14:dxf>
              <fill>
                <patternFill>
                  <bgColor theme="1"/>
                </patternFill>
              </fill>
            </x14:dxf>
          </x14:cfRule>
          <xm:sqref>A10:DZ15 A16:DY17</xm:sqref>
        </x14:conditionalFormatting>
        <x14:conditionalFormatting xmlns:xm="http://schemas.microsoft.com/office/excel/2006/main">
          <x14:cfRule type="expression" priority="3" id="{4E9F9C84-76D8-4E3B-89A3-C422A06200D7}">
            <xm:f>'1-INFOS'!$F$47=Données!$C$2</xm:f>
            <x14:dxf>
              <fill>
                <patternFill>
                  <bgColor theme="0" tint="-0.499984740745262"/>
                </patternFill>
              </fill>
            </x14:dxf>
          </x14:cfRule>
          <xm:sqref>BU14:DY14</xm:sqref>
        </x14:conditionalFormatting>
        <x14:conditionalFormatting xmlns:xm="http://schemas.microsoft.com/office/excel/2006/main">
          <x14:cfRule type="expression" priority="1" id="{DC11011D-76FF-4241-92F7-8B94B1C52F7A}">
            <xm:f>'1-INFOS'!$F$47=Données!$C$2</xm:f>
            <x14:dxf>
              <fill>
                <patternFill>
                  <bgColor theme="0" tint="-0.499984740745262"/>
                </patternFill>
              </fill>
            </x14:dxf>
          </x14:cfRule>
          <xm:sqref>BU15:DY17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Données!$E$2:$E$3</xm:f>
          </x14:formula1>
          <xm:sqref>N13:N17 L13:L17</xm:sqref>
        </x14:dataValidation>
        <x14:dataValidation type="list" allowBlank="1" showInputMessage="1" showErrorMessage="1">
          <x14:formula1>
            <xm:f>Données!$D$2:$D$5</xm:f>
          </x14:formula1>
          <xm:sqref>K13:K17</xm:sqref>
        </x14:dataValidation>
        <x14:dataValidation type="list" allowBlank="1" showInputMessage="1" showErrorMessage="1">
          <x14:formula1>
            <xm:f>Données!$B$2:$B$3</xm:f>
          </x14:formula1>
          <xm:sqref>M13:M17</xm:sqref>
        </x14:dataValidation>
        <x14:dataValidation type="list" allowBlank="1" showInputMessage="1" showErrorMessage="1">
          <x14:formula1>
            <xm:f>Données!$F$2:$F$7</xm:f>
          </x14:formula1>
          <xm:sqref>A13:A17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7"/>
  <sheetViews>
    <sheetView zoomScale="70" zoomScaleNormal="70" workbookViewId="0">
      <selection activeCell="F38" sqref="F38"/>
    </sheetView>
  </sheetViews>
  <sheetFormatPr baseColWidth="10" defaultColWidth="11.42578125" defaultRowHeight="15" x14ac:dyDescent="0.25"/>
  <cols>
    <col min="1" max="1" width="60.7109375" style="16" customWidth="1"/>
    <col min="2" max="2" width="18" style="16" customWidth="1"/>
    <col min="3" max="4" width="15.7109375" style="16" customWidth="1"/>
    <col min="5" max="7" width="13.7109375" style="16" customWidth="1"/>
    <col min="8" max="8" width="13.42578125" style="16" customWidth="1"/>
    <col min="9" max="9" width="20.7109375" style="16" customWidth="1"/>
    <col min="10" max="10" width="16.28515625" style="16" customWidth="1"/>
    <col min="11" max="11" width="23.5703125" style="18" customWidth="1"/>
    <col min="12" max="12" width="22.7109375" style="18" customWidth="1"/>
    <col min="13" max="13" width="10.5703125" style="18" bestFit="1" customWidth="1"/>
    <col min="14" max="14" width="11.42578125" style="18" customWidth="1"/>
    <col min="15" max="15" width="18.140625" style="18" customWidth="1"/>
    <col min="16" max="17" width="15.42578125" style="18" customWidth="1"/>
    <col min="18" max="18" width="18.42578125" style="16" customWidth="1"/>
    <col min="19" max="19" width="20.85546875" style="16" customWidth="1"/>
    <col min="20" max="20" width="20.7109375" style="16" customWidth="1"/>
    <col min="21" max="21" width="19.28515625" style="16" customWidth="1"/>
    <col min="22" max="22" width="23.7109375" style="16" customWidth="1"/>
    <col min="23" max="23" width="32" style="16" customWidth="1"/>
    <col min="24" max="24" width="21" style="16" customWidth="1"/>
    <col min="25" max="25" width="21.28515625" style="16" customWidth="1"/>
    <col min="26" max="26" width="18" style="16" customWidth="1"/>
    <col min="27" max="27" width="19" style="16" customWidth="1"/>
    <col min="28" max="28" width="17.85546875" style="16" customWidth="1"/>
    <col min="29" max="29" width="21.85546875" style="16" customWidth="1"/>
    <col min="30" max="30" width="18.42578125" style="16" customWidth="1"/>
    <col min="31" max="31" width="17.85546875" style="16" customWidth="1"/>
    <col min="32" max="32" width="18.42578125" style="16" customWidth="1"/>
    <col min="33" max="33" width="19" style="16" customWidth="1"/>
    <col min="34" max="34" width="20.7109375" style="16" customWidth="1"/>
    <col min="35" max="35" width="19.28515625" style="16" customWidth="1"/>
    <col min="36" max="36" width="16" style="16" customWidth="1"/>
    <col min="37" max="37" width="25.5703125" style="16" customWidth="1"/>
    <col min="38" max="38" width="21" style="16" customWidth="1"/>
    <col min="39" max="39" width="20" style="16" customWidth="1"/>
    <col min="40" max="40" width="23" style="16" customWidth="1"/>
    <col min="41" max="41" width="19" style="16" customWidth="1"/>
    <col min="42" max="43" width="17.85546875" style="16" customWidth="1"/>
    <col min="44" max="44" width="18.42578125" style="16" customWidth="1"/>
    <col min="45" max="45" width="17.85546875" style="16" customWidth="1"/>
    <col min="46" max="46" width="18.42578125" style="16" customWidth="1"/>
    <col min="47" max="47" width="16.7109375" style="16" customWidth="1"/>
    <col min="48" max="48" width="20.7109375" style="16" customWidth="1"/>
    <col min="49" max="49" width="19.28515625" style="16" customWidth="1"/>
    <col min="50" max="50" width="23" style="16" customWidth="1"/>
    <col min="51" max="51" width="24" style="16" customWidth="1"/>
    <col min="52" max="52" width="21" style="16" customWidth="1"/>
    <col min="53" max="53" width="21.28515625" style="16" customWidth="1"/>
    <col min="54" max="54" width="18" style="16" customWidth="1"/>
    <col min="55" max="55" width="19" style="16" customWidth="1"/>
    <col min="56" max="57" width="17.85546875" style="16" customWidth="1"/>
    <col min="58" max="58" width="18.42578125" style="16" customWidth="1"/>
    <col min="59" max="59" width="17.85546875" style="16" customWidth="1"/>
    <col min="60" max="60" width="18.42578125" style="16" customWidth="1"/>
    <col min="61" max="61" width="16.7109375" style="16" customWidth="1"/>
    <col min="62" max="62" width="20.7109375" style="16" customWidth="1"/>
    <col min="63" max="63" width="19.28515625" style="16" customWidth="1"/>
    <col min="64" max="64" width="16" style="16" customWidth="1"/>
    <col min="65" max="65" width="20.28515625" style="16" customWidth="1"/>
    <col min="66" max="66" width="21" style="16" customWidth="1"/>
    <col min="67" max="67" width="18.28515625" style="16" customWidth="1"/>
    <col min="68" max="68" width="18" style="16" customWidth="1"/>
    <col min="69" max="69" width="19" style="16" customWidth="1"/>
    <col min="70" max="71" width="17.85546875" style="16" customWidth="1"/>
    <col min="72" max="72" width="19.28515625" style="16" customWidth="1"/>
    <col min="73" max="73" width="17.85546875" style="16" customWidth="1"/>
    <col min="74" max="74" width="18.42578125" style="16" customWidth="1"/>
    <col min="75" max="75" width="16.7109375" style="16" customWidth="1"/>
    <col min="76" max="76" width="20.7109375" style="16" customWidth="1"/>
    <col min="77" max="77" width="19.28515625" style="16" customWidth="1"/>
    <col min="78" max="78" width="16" style="16" customWidth="1"/>
    <col min="79" max="79" width="20.28515625" style="16" customWidth="1"/>
    <col min="80" max="80" width="21" style="16" customWidth="1"/>
    <col min="81" max="81" width="18.28515625" style="16" customWidth="1"/>
    <col min="82" max="82" width="18" style="16" customWidth="1"/>
    <col min="83" max="83" width="19" style="16" customWidth="1"/>
    <col min="84" max="85" width="17.85546875" style="16" customWidth="1"/>
    <col min="86" max="86" width="19.42578125" style="16" customWidth="1"/>
    <col min="87" max="87" width="17.85546875" style="16" customWidth="1"/>
    <col min="88" max="88" width="18.42578125" style="16" customWidth="1"/>
    <col min="89" max="89" width="16.7109375" style="16" customWidth="1"/>
    <col min="90" max="90" width="20.7109375" style="16" customWidth="1"/>
    <col min="91" max="91" width="19.28515625" style="16" customWidth="1"/>
    <col min="92" max="92" width="18.7109375" style="16" customWidth="1"/>
    <col min="93" max="93" width="20.28515625" style="16" customWidth="1"/>
    <col min="94" max="94" width="21" style="16" customWidth="1"/>
    <col min="95" max="95" width="18.28515625" style="16" customWidth="1"/>
    <col min="96" max="96" width="18" style="16" customWidth="1"/>
    <col min="97" max="97" width="19" style="16" customWidth="1"/>
    <col min="98" max="99" width="17.85546875" style="16" customWidth="1"/>
    <col min="100" max="100" width="19.28515625" style="16" customWidth="1"/>
    <col min="101" max="101" width="17.85546875" style="16" customWidth="1"/>
    <col min="102" max="102" width="18.42578125" style="16" customWidth="1"/>
    <col min="103" max="103" width="16.7109375" style="16" customWidth="1"/>
    <col min="104" max="104" width="20.7109375" style="16" customWidth="1"/>
    <col min="105" max="105" width="19.28515625" style="16" customWidth="1"/>
    <col min="106" max="106" width="16" style="16" customWidth="1"/>
    <col min="107" max="107" width="20.28515625" style="16" customWidth="1"/>
    <col min="108" max="108" width="21" style="16" customWidth="1"/>
    <col min="109" max="109" width="18.28515625" style="16" customWidth="1"/>
    <col min="110" max="110" width="18" style="16" customWidth="1"/>
    <col min="111" max="111" width="19" style="16" customWidth="1"/>
    <col min="112" max="113" width="17.85546875" style="16" customWidth="1"/>
    <col min="114" max="114" width="19.42578125" style="16" customWidth="1"/>
    <col min="115" max="115" width="17.85546875" style="16" customWidth="1"/>
    <col min="116" max="116" width="18.42578125" style="16" customWidth="1"/>
    <col min="117" max="117" width="16.7109375" style="16" customWidth="1"/>
    <col min="118" max="118" width="20.7109375" style="16" customWidth="1"/>
    <col min="119" max="119" width="19.28515625" style="16" customWidth="1"/>
    <col min="120" max="120" width="16" style="16" customWidth="1"/>
    <col min="121" max="121" width="20.28515625" style="16" customWidth="1"/>
    <col min="122" max="122" width="21" style="16" customWidth="1"/>
    <col min="123" max="123" width="18.28515625" style="16" customWidth="1"/>
    <col min="124" max="124" width="18" style="16" customWidth="1"/>
    <col min="125" max="125" width="19" style="16" customWidth="1"/>
    <col min="126" max="127" width="17.85546875" style="16" customWidth="1"/>
    <col min="128" max="128" width="18.42578125" style="16" customWidth="1"/>
    <col min="129" max="129" width="23.140625" style="16" customWidth="1"/>
    <col min="130" max="130" width="36" style="16" customWidth="1"/>
    <col min="131" max="16384" width="11.42578125" style="16"/>
  </cols>
  <sheetData>
    <row r="1" spans="1:134" s="17" customFormat="1" ht="26.25" x14ac:dyDescent="0.4">
      <c r="A1" s="25" t="str">
        <f>IF('1-INFOS'!F43="","DONNEES A COMPLETER POUR LES CLIENTS DONT LE FOURNISSEUR D'ENERGIE EN CESSATION DE PAIEMENT  EST UN GESTIONNAIRE DE RESEAU DE CHALEUR - VEUILLEZ COMPLETEMENT REMPLIR LE PREMIER ONGLET AVANT DE REMPLIR CELUI-CI",IF('1-INFOS'!F43=Données!A4,"DONNEES A COMPLETER POUR LES CLIENTS DONT LE FOURNISSEUR D'ENERGIE EN CESSATION DE PAIEMENT  EST UN GESTIONNAIRE DE RESEAU DE CHALEUR ","DONNEES A COMPLETER POUR LES CLIENTS DONT LE FOURNISSEUR D'ENERGIE EN CESSATION DE PAIEMENT  EST UN GESTIONNAIRE DE RESEAU DE CHALEUR  - ! SAISIE IMPOSSIBLE !"))</f>
        <v>DONNEES A COMPLETER POUR LES CLIENTS DONT LE FOURNISSEUR D'ENERGIE EN CESSATION DE PAIEMENT  EST UN GESTIONNAIRE DE RESEAU DE CHALEUR - VEUILLEZ COMPLETEMENT REMPLIR LE PREMIER ONGLET AVANT DE REMPLIR CELUI-CI</v>
      </c>
      <c r="B1" s="26"/>
      <c r="C1" s="26"/>
      <c r="D1" s="26"/>
      <c r="E1" s="26"/>
      <c r="F1" s="26"/>
      <c r="G1" s="26"/>
      <c r="H1" s="26"/>
      <c r="I1" s="26"/>
      <c r="J1" s="26"/>
      <c r="K1" s="27"/>
      <c r="L1" s="27"/>
      <c r="M1" s="27"/>
      <c r="N1" s="27"/>
      <c r="O1" s="27"/>
      <c r="P1" s="27"/>
      <c r="Q1" s="27"/>
      <c r="R1" s="26"/>
      <c r="S1" s="26"/>
      <c r="V1" s="70"/>
      <c r="W1" s="70"/>
      <c r="X1" s="70"/>
      <c r="Y1" s="70"/>
      <c r="Z1" s="70"/>
      <c r="AA1" s="70"/>
      <c r="AB1" s="70"/>
      <c r="AC1" s="70"/>
      <c r="AD1" s="70"/>
      <c r="AE1" s="70"/>
      <c r="AJ1" s="70"/>
      <c r="AK1" s="70"/>
      <c r="AL1" s="70"/>
      <c r="AM1" s="70"/>
      <c r="AN1" s="70"/>
      <c r="AO1" s="70"/>
      <c r="AP1" s="70"/>
      <c r="AQ1" s="70"/>
      <c r="AR1" s="70"/>
      <c r="AS1" s="70"/>
      <c r="AX1" s="70"/>
      <c r="AY1" s="70"/>
      <c r="AZ1" s="70"/>
      <c r="BA1" s="70"/>
      <c r="BB1" s="70"/>
      <c r="BC1" s="70"/>
      <c r="BD1" s="70"/>
      <c r="BE1" s="70"/>
      <c r="BF1" s="70"/>
      <c r="BG1" s="70"/>
      <c r="BL1" s="70"/>
      <c r="BM1" s="70"/>
      <c r="BN1" s="70"/>
      <c r="BO1" s="70"/>
      <c r="BP1" s="70"/>
      <c r="BQ1" s="70"/>
      <c r="BR1" s="70"/>
      <c r="BS1" s="70"/>
      <c r="BT1" s="70"/>
      <c r="BU1" s="70"/>
      <c r="BZ1" s="70"/>
      <c r="CA1" s="70"/>
      <c r="CB1" s="70"/>
      <c r="CC1" s="70"/>
      <c r="CD1" s="70"/>
      <c r="CE1" s="70"/>
      <c r="CF1" s="70"/>
      <c r="CG1" s="70"/>
      <c r="CH1" s="70"/>
      <c r="CI1" s="70"/>
      <c r="CN1" s="70"/>
      <c r="CO1" s="70"/>
      <c r="CP1" s="70"/>
      <c r="CQ1" s="70"/>
      <c r="CR1" s="70"/>
      <c r="CS1" s="70"/>
      <c r="CT1" s="70"/>
      <c r="CU1" s="70"/>
      <c r="CV1" s="70"/>
      <c r="CW1" s="70"/>
      <c r="DB1" s="70"/>
      <c r="DC1" s="70"/>
      <c r="DD1" s="70"/>
      <c r="DE1" s="70"/>
      <c r="DF1" s="70"/>
      <c r="DG1" s="70"/>
      <c r="DH1" s="70"/>
      <c r="DI1" s="70"/>
      <c r="DJ1" s="70"/>
      <c r="DK1" s="70"/>
      <c r="DP1" s="70"/>
      <c r="DQ1" s="70"/>
      <c r="DR1" s="70"/>
      <c r="DS1" s="70"/>
      <c r="DT1" s="70"/>
      <c r="DU1" s="70"/>
      <c r="DV1" s="70"/>
      <c r="DW1" s="70"/>
      <c r="DX1" s="70"/>
    </row>
    <row r="2" spans="1:134" s="17" customFormat="1" ht="14.25" customHeight="1" x14ac:dyDescent="0.25">
      <c r="A2" s="103" t="s">
        <v>4</v>
      </c>
      <c r="K2" s="71"/>
      <c r="L2" s="71"/>
      <c r="M2" s="71"/>
      <c r="N2" s="71"/>
      <c r="O2" s="71"/>
      <c r="P2" s="71"/>
      <c r="Q2" s="71"/>
      <c r="X2" s="104"/>
      <c r="AD2" s="70"/>
      <c r="AE2" s="70"/>
      <c r="AR2" s="70"/>
      <c r="AS2" s="70"/>
      <c r="BF2" s="70"/>
      <c r="BG2" s="70"/>
      <c r="BT2" s="70"/>
      <c r="BU2" s="70"/>
      <c r="CH2" s="70"/>
      <c r="CI2" s="70"/>
      <c r="CV2" s="70"/>
      <c r="CW2" s="70"/>
      <c r="DJ2" s="70"/>
      <c r="DK2" s="70"/>
      <c r="DX2" s="70"/>
    </row>
    <row r="3" spans="1:134" s="17" customFormat="1" ht="14.25" customHeight="1" x14ac:dyDescent="0.25">
      <c r="A3" s="126" t="s">
        <v>47</v>
      </c>
      <c r="B3" s="127"/>
      <c r="C3" s="127"/>
      <c r="D3" s="106"/>
      <c r="E3" s="105"/>
      <c r="K3" s="71"/>
      <c r="L3" s="71"/>
      <c r="AB3" s="16"/>
      <c r="AC3" s="16"/>
      <c r="AD3" s="72"/>
      <c r="AE3" s="70"/>
      <c r="AF3" s="16"/>
      <c r="AG3" s="16"/>
      <c r="AH3" s="16"/>
      <c r="AI3" s="16"/>
      <c r="AJ3" s="16"/>
      <c r="AK3" s="16"/>
      <c r="AL3" s="16"/>
      <c r="AM3" s="16"/>
      <c r="AP3" s="16"/>
      <c r="AQ3" s="16"/>
      <c r="AR3" s="72"/>
      <c r="AS3" s="70"/>
      <c r="AT3" s="16"/>
      <c r="AU3" s="16"/>
      <c r="AV3" s="16"/>
      <c r="AW3" s="16"/>
      <c r="AX3" s="16"/>
      <c r="AY3" s="16"/>
      <c r="AZ3" s="16"/>
      <c r="BA3" s="16"/>
      <c r="BD3" s="16"/>
      <c r="BE3" s="16"/>
      <c r="BF3" s="72"/>
      <c r="BG3" s="70"/>
      <c r="BH3" s="16"/>
      <c r="BI3" s="16"/>
      <c r="BJ3" s="16"/>
      <c r="BK3" s="16"/>
      <c r="BL3" s="16"/>
      <c r="BM3" s="16"/>
      <c r="BN3" s="16"/>
      <c r="BO3" s="16"/>
      <c r="BR3" s="16"/>
      <c r="BS3" s="16"/>
      <c r="BT3" s="72"/>
      <c r="BU3" s="70"/>
      <c r="BV3" s="16"/>
      <c r="BW3" s="16"/>
      <c r="BX3" s="16"/>
      <c r="BY3" s="16"/>
      <c r="BZ3" s="16"/>
      <c r="CA3" s="16"/>
      <c r="CB3" s="16"/>
      <c r="CC3" s="16"/>
      <c r="CF3" s="16"/>
      <c r="CG3" s="16"/>
      <c r="CH3" s="72"/>
      <c r="CI3" s="70"/>
      <c r="CJ3" s="16"/>
      <c r="CK3" s="16"/>
      <c r="CL3" s="16"/>
      <c r="CM3" s="16"/>
      <c r="CN3" s="16"/>
      <c r="CO3" s="16"/>
      <c r="CP3" s="16"/>
      <c r="CQ3" s="16"/>
      <c r="CT3" s="16"/>
      <c r="CU3" s="16"/>
      <c r="CV3" s="72"/>
      <c r="CW3" s="70"/>
      <c r="CX3" s="16"/>
      <c r="CY3" s="16"/>
      <c r="CZ3" s="16"/>
      <c r="DA3" s="16"/>
      <c r="DB3" s="16"/>
      <c r="DC3" s="16"/>
      <c r="DD3" s="16"/>
      <c r="DE3" s="16"/>
      <c r="DH3" s="16"/>
      <c r="DI3" s="16"/>
      <c r="DJ3" s="72"/>
      <c r="DK3" s="70"/>
      <c r="DL3" s="16"/>
      <c r="DM3" s="16"/>
      <c r="DN3" s="16"/>
      <c r="DO3" s="16"/>
      <c r="DP3" s="16"/>
      <c r="DQ3" s="16"/>
      <c r="DR3" s="16"/>
      <c r="DS3" s="16"/>
      <c r="DV3" s="16"/>
      <c r="DW3" s="16"/>
      <c r="DX3" s="72"/>
    </row>
    <row r="4" spans="1:134" s="17" customFormat="1" ht="13.5" customHeight="1" thickBot="1" x14ac:dyDescent="0.3">
      <c r="A4" s="229" t="str">
        <f>'1-INFOS'!F49</f>
        <v>Demande unique</v>
      </c>
      <c r="B4" s="127"/>
      <c r="C4" s="127"/>
      <c r="D4" s="106"/>
      <c r="E4" s="105"/>
      <c r="G4" s="245" t="s">
        <v>31</v>
      </c>
      <c r="H4" s="246"/>
      <c r="I4" s="246"/>
      <c r="J4" s="247"/>
      <c r="L4" s="135" t="s">
        <v>46</v>
      </c>
      <c r="M4" s="136"/>
      <c r="N4" s="136"/>
      <c r="O4" s="137"/>
      <c r="P4" s="138">
        <v>44501</v>
      </c>
      <c r="Q4" s="138">
        <v>44531</v>
      </c>
      <c r="R4" s="138">
        <v>44562</v>
      </c>
      <c r="S4" s="138">
        <v>44593</v>
      </c>
      <c r="T4" s="138">
        <v>44621</v>
      </c>
      <c r="U4" s="138">
        <v>44652</v>
      </c>
      <c r="V4" s="138">
        <v>44682</v>
      </c>
      <c r="W4" s="138">
        <v>44713</v>
      </c>
      <c r="X4" s="108"/>
      <c r="Z4" s="248" t="s">
        <v>51</v>
      </c>
      <c r="AA4" s="248"/>
      <c r="AB4" s="248"/>
      <c r="AC4" s="248"/>
      <c r="AD4" s="72"/>
      <c r="AE4" s="54" t="s">
        <v>76</v>
      </c>
      <c r="AF4" s="54"/>
      <c r="AG4" s="73"/>
      <c r="AH4" s="73"/>
      <c r="AI4" s="184"/>
      <c r="AJ4" s="84"/>
      <c r="AK4" s="84"/>
      <c r="AL4" s="185"/>
      <c r="AM4" s="16"/>
      <c r="AP4" s="16"/>
      <c r="AQ4" s="16"/>
      <c r="AR4" s="72"/>
      <c r="AS4" s="70"/>
      <c r="AT4" s="73"/>
      <c r="AU4" s="73"/>
      <c r="AV4" s="73"/>
      <c r="AW4" s="73"/>
      <c r="AX4" s="73"/>
      <c r="AY4" s="73"/>
      <c r="AZ4" s="73"/>
      <c r="BA4" s="16"/>
      <c r="BD4" s="16"/>
      <c r="BE4" s="16"/>
      <c r="BF4" s="72"/>
      <c r="BG4" s="70"/>
      <c r="BH4" s="73"/>
      <c r="BI4" s="73"/>
      <c r="BJ4" s="73"/>
      <c r="BK4" s="73"/>
      <c r="BL4" s="73"/>
      <c r="BM4" s="73"/>
      <c r="BN4" s="73"/>
      <c r="BO4" s="16"/>
      <c r="BR4" s="16"/>
      <c r="BS4" s="16"/>
      <c r="BT4" s="72"/>
      <c r="BU4" s="70"/>
      <c r="BV4" s="73"/>
      <c r="BW4" s="73"/>
      <c r="BX4" s="73"/>
      <c r="BY4" s="73"/>
      <c r="BZ4" s="73"/>
      <c r="CA4" s="73"/>
      <c r="CB4" s="73"/>
      <c r="CC4" s="16"/>
      <c r="CF4" s="16"/>
      <c r="CG4" s="16"/>
      <c r="CH4" s="72"/>
      <c r="CI4" s="70"/>
      <c r="CJ4" s="73"/>
      <c r="CK4" s="73"/>
      <c r="CL4" s="73"/>
      <c r="CM4" s="73"/>
      <c r="CN4" s="73"/>
      <c r="CO4" s="73"/>
      <c r="CP4" s="73"/>
      <c r="CQ4" s="16"/>
      <c r="CT4" s="16"/>
      <c r="CU4" s="16"/>
      <c r="CV4" s="72"/>
      <c r="CW4" s="70"/>
      <c r="CX4" s="73"/>
      <c r="CY4" s="73"/>
      <c r="CZ4" s="73"/>
      <c r="DA4" s="73"/>
      <c r="DB4" s="73"/>
      <c r="DC4" s="73"/>
      <c r="DD4" s="73"/>
      <c r="DE4" s="16"/>
      <c r="DH4" s="16"/>
      <c r="DI4" s="16"/>
      <c r="DJ4" s="72"/>
      <c r="DK4" s="70"/>
      <c r="DL4" s="73"/>
      <c r="DM4" s="73"/>
      <c r="DN4" s="73"/>
      <c r="DO4" s="73"/>
      <c r="DP4" s="73"/>
      <c r="DQ4" s="73"/>
      <c r="DR4" s="73"/>
      <c r="DS4" s="16"/>
      <c r="DV4" s="16"/>
      <c r="DW4" s="16"/>
      <c r="DX4" s="72"/>
    </row>
    <row r="5" spans="1:134" ht="15.75" customHeight="1" thickBot="1" x14ac:dyDescent="0.3">
      <c r="A5" s="128" t="s">
        <v>44</v>
      </c>
      <c r="B5" s="129"/>
      <c r="C5" s="130">
        <v>64.900000000000006</v>
      </c>
      <c r="D5" s="106"/>
      <c r="G5" s="131" t="s">
        <v>28</v>
      </c>
      <c r="H5" s="132"/>
      <c r="I5" s="133"/>
      <c r="J5" s="134">
        <v>0.9</v>
      </c>
      <c r="L5" s="139" t="s">
        <v>37</v>
      </c>
      <c r="M5" s="140"/>
      <c r="N5" s="140"/>
      <c r="O5" s="141"/>
      <c r="P5" s="142">
        <v>0.12698670063361606</v>
      </c>
      <c r="Q5" s="142">
        <v>0.17326736688145941</v>
      </c>
      <c r="R5" s="142">
        <v>0.18633024871743376</v>
      </c>
      <c r="S5" s="142">
        <v>0.15828782973036401</v>
      </c>
      <c r="T5" s="143">
        <v>0.13405917148312491</v>
      </c>
      <c r="U5" s="143">
        <v>7.2764028797995386E-2</v>
      </c>
      <c r="V5" s="143">
        <v>3.307340779734573E-2</v>
      </c>
      <c r="W5" s="143">
        <v>1.421691122820266E-2</v>
      </c>
      <c r="X5" s="110"/>
      <c r="Z5" s="149" t="s">
        <v>52</v>
      </c>
      <c r="AA5" s="150"/>
      <c r="AB5" s="249" t="s">
        <v>49</v>
      </c>
      <c r="AC5" s="249"/>
      <c r="AE5" s="33"/>
      <c r="AF5" s="55" t="s">
        <v>74</v>
      </c>
      <c r="AG5" s="74"/>
      <c r="AH5" s="74"/>
      <c r="AI5" s="184"/>
      <c r="AJ5" s="74"/>
      <c r="AK5" s="84"/>
      <c r="AL5" s="185"/>
      <c r="AS5" s="17"/>
      <c r="AT5" s="74"/>
      <c r="AU5" s="74"/>
      <c r="AV5" s="74"/>
      <c r="AW5" s="74"/>
      <c r="AX5" s="74"/>
      <c r="AY5" s="74"/>
      <c r="AZ5" s="74"/>
      <c r="BG5" s="17"/>
      <c r="BH5" s="74"/>
      <c r="BI5" s="74"/>
      <c r="BJ5" s="74"/>
      <c r="BK5" s="74"/>
      <c r="BL5" s="74"/>
      <c r="BM5" s="74"/>
      <c r="BN5" s="74"/>
      <c r="BU5" s="17"/>
      <c r="BV5" s="74"/>
      <c r="BW5" s="74"/>
      <c r="BX5" s="74"/>
      <c r="BY5" s="74"/>
      <c r="BZ5" s="74"/>
      <c r="CA5" s="74"/>
      <c r="CB5" s="74"/>
      <c r="CI5" s="17"/>
      <c r="CJ5" s="74"/>
      <c r="CK5" s="74"/>
      <c r="CL5" s="74"/>
      <c r="CM5" s="74"/>
      <c r="CN5" s="74"/>
      <c r="CO5" s="74"/>
      <c r="CP5" s="74"/>
      <c r="CW5" s="17"/>
      <c r="CX5" s="74"/>
      <c r="CY5" s="74"/>
      <c r="CZ5" s="74"/>
      <c r="DA5" s="74"/>
      <c r="DB5" s="74"/>
      <c r="DC5" s="74"/>
      <c r="DD5" s="74"/>
      <c r="DK5" s="17"/>
      <c r="DL5" s="74"/>
      <c r="DM5" s="74"/>
      <c r="DN5" s="74"/>
      <c r="DO5" s="74"/>
      <c r="DP5" s="74"/>
      <c r="DQ5" s="74"/>
      <c r="DR5" s="74"/>
    </row>
    <row r="6" spans="1:134" ht="16.5" customHeight="1" thickBot="1" x14ac:dyDescent="0.3">
      <c r="A6" s="128" t="s">
        <v>45</v>
      </c>
      <c r="B6" s="129"/>
      <c r="C6" s="130">
        <v>48.31</v>
      </c>
      <c r="D6" s="106"/>
      <c r="F6" s="111"/>
      <c r="G6" s="131" t="s">
        <v>29</v>
      </c>
      <c r="H6" s="132"/>
      <c r="I6" s="133"/>
      <c r="J6" s="134">
        <v>0.92</v>
      </c>
      <c r="L6" s="144" t="s">
        <v>96</v>
      </c>
      <c r="M6" s="144"/>
      <c r="N6" s="144"/>
      <c r="O6" s="144"/>
      <c r="P6" s="145">
        <v>82.1</v>
      </c>
      <c r="Q6" s="145">
        <v>102.5</v>
      </c>
      <c r="R6" s="145">
        <v>99</v>
      </c>
      <c r="S6" s="145">
        <v>124.6</v>
      </c>
      <c r="T6" s="145">
        <v>100.1</v>
      </c>
      <c r="U6" s="145">
        <v>96.6</v>
      </c>
      <c r="V6" s="145">
        <v>135.19999999999999</v>
      </c>
      <c r="W6" s="146">
        <v>108.6</v>
      </c>
      <c r="X6" s="112"/>
      <c r="Y6" s="17"/>
      <c r="Z6" s="149" t="s">
        <v>53</v>
      </c>
      <c r="AA6" s="150"/>
      <c r="AB6" s="249" t="s">
        <v>49</v>
      </c>
      <c r="AC6" s="249"/>
      <c r="AD6" s="113"/>
      <c r="AE6" s="34"/>
      <c r="AF6" s="55" t="s">
        <v>106</v>
      </c>
      <c r="AG6" s="75"/>
      <c r="AH6" s="75"/>
      <c r="AI6" s="184"/>
      <c r="AJ6" s="75"/>
      <c r="AK6" s="84"/>
      <c r="AL6" s="185"/>
      <c r="AN6" s="17"/>
      <c r="AO6" s="17"/>
      <c r="AS6" s="17"/>
      <c r="AT6" s="75"/>
      <c r="AU6" s="75"/>
      <c r="AV6" s="75"/>
      <c r="AW6" s="75"/>
      <c r="AX6" s="75"/>
      <c r="AY6" s="75"/>
      <c r="AZ6" s="76"/>
      <c r="BB6" s="17"/>
      <c r="BC6" s="17"/>
      <c r="BG6" s="17"/>
      <c r="BH6" s="75"/>
      <c r="BI6" s="75"/>
      <c r="BJ6" s="75"/>
      <c r="BK6" s="75"/>
      <c r="BL6" s="75"/>
      <c r="BM6" s="75"/>
      <c r="BN6" s="76"/>
      <c r="BP6" s="17"/>
      <c r="BQ6" s="17"/>
      <c r="BU6" s="17"/>
      <c r="BV6" s="75"/>
      <c r="BW6" s="75"/>
      <c r="BX6" s="75"/>
      <c r="BY6" s="75"/>
      <c r="BZ6" s="75"/>
      <c r="CA6" s="75"/>
      <c r="CB6" s="76"/>
      <c r="CD6" s="17"/>
      <c r="CE6" s="17"/>
      <c r="CI6" s="17"/>
      <c r="CJ6" s="75"/>
      <c r="CK6" s="75"/>
      <c r="CL6" s="75"/>
      <c r="CM6" s="75"/>
      <c r="CN6" s="75"/>
      <c r="CO6" s="75"/>
      <c r="CP6" s="76"/>
      <c r="CR6" s="17"/>
      <c r="CS6" s="17"/>
      <c r="CW6" s="17"/>
      <c r="CX6" s="75"/>
      <c r="CY6" s="75"/>
      <c r="CZ6" s="75"/>
      <c r="DA6" s="75"/>
      <c r="DB6" s="75"/>
      <c r="DC6" s="75"/>
      <c r="DD6" s="76"/>
      <c r="DF6" s="17"/>
      <c r="DG6" s="17"/>
      <c r="DK6" s="17"/>
      <c r="DL6" s="75"/>
      <c r="DM6" s="75"/>
      <c r="DN6" s="75"/>
      <c r="DO6" s="75"/>
      <c r="DP6" s="75"/>
      <c r="DQ6" s="75"/>
      <c r="DR6" s="76"/>
      <c r="DT6" s="17"/>
      <c r="DU6" s="17"/>
    </row>
    <row r="7" spans="1:134" s="17" customFormat="1" ht="14.25" customHeight="1" x14ac:dyDescent="0.25">
      <c r="A7" s="114"/>
      <c r="B7" s="106"/>
      <c r="C7" s="106"/>
      <c r="D7" s="106"/>
      <c r="F7" s="18"/>
      <c r="G7" s="174" t="s">
        <v>30</v>
      </c>
      <c r="H7" s="174"/>
      <c r="I7" s="174"/>
      <c r="J7" s="175">
        <v>0.83</v>
      </c>
      <c r="L7" s="253" t="s">
        <v>33</v>
      </c>
      <c r="M7" s="254"/>
      <c r="N7" s="254"/>
      <c r="O7" s="255"/>
      <c r="P7" s="147">
        <f t="shared" ref="P7:W7" si="0">+P6-$C$5</f>
        <v>17.199999999999989</v>
      </c>
      <c r="Q7" s="147">
        <f t="shared" si="0"/>
        <v>37.599999999999994</v>
      </c>
      <c r="R7" s="147">
        <f t="shared" si="0"/>
        <v>34.099999999999994</v>
      </c>
      <c r="S7" s="147">
        <f t="shared" si="0"/>
        <v>59.699999999999989</v>
      </c>
      <c r="T7" s="147">
        <f t="shared" si="0"/>
        <v>35.199999999999989</v>
      </c>
      <c r="U7" s="147">
        <f t="shared" si="0"/>
        <v>31.699999999999989</v>
      </c>
      <c r="V7" s="147">
        <f t="shared" si="0"/>
        <v>70.299999999999983</v>
      </c>
      <c r="W7" s="148">
        <f t="shared" si="0"/>
        <v>43.699999999999989</v>
      </c>
      <c r="X7" s="116"/>
      <c r="Y7" s="79"/>
      <c r="Z7" s="151" t="s">
        <v>54</v>
      </c>
      <c r="AA7" s="152"/>
      <c r="AB7" s="249" t="s">
        <v>50</v>
      </c>
      <c r="AC7" s="249"/>
      <c r="AD7" s="113"/>
      <c r="AE7" s="42"/>
      <c r="AF7" s="55" t="s">
        <v>73</v>
      </c>
      <c r="AG7" s="78"/>
      <c r="AH7" s="78"/>
      <c r="AI7" s="78"/>
      <c r="AJ7" s="78"/>
      <c r="AK7" s="78"/>
      <c r="AL7" s="78"/>
      <c r="AM7" s="79"/>
      <c r="AN7" s="79"/>
      <c r="AO7" s="79"/>
      <c r="AT7" s="78"/>
      <c r="AU7" s="78"/>
      <c r="AV7" s="78"/>
      <c r="AW7" s="78"/>
      <c r="AX7" s="78"/>
      <c r="AY7" s="78"/>
      <c r="AZ7" s="78"/>
      <c r="BA7" s="79"/>
      <c r="BB7" s="79"/>
      <c r="BC7" s="79"/>
      <c r="BH7" s="78"/>
      <c r="BI7" s="78"/>
      <c r="BJ7" s="78"/>
      <c r="BK7" s="78"/>
      <c r="BL7" s="78"/>
      <c r="BM7" s="78"/>
      <c r="BN7" s="78"/>
      <c r="BO7" s="79"/>
      <c r="BP7" s="79"/>
      <c r="BQ7" s="79"/>
      <c r="BV7" s="78"/>
      <c r="BW7" s="78"/>
      <c r="BX7" s="78"/>
      <c r="BY7" s="78"/>
      <c r="BZ7" s="78"/>
      <c r="CA7" s="78"/>
      <c r="CB7" s="78"/>
      <c r="CC7" s="79"/>
      <c r="CD7" s="79"/>
      <c r="CE7" s="79"/>
      <c r="CJ7" s="78"/>
      <c r="CK7" s="78"/>
      <c r="CL7" s="78"/>
      <c r="CM7" s="78"/>
      <c r="CN7" s="78"/>
      <c r="CO7" s="78"/>
      <c r="CP7" s="78"/>
      <c r="CQ7" s="79"/>
      <c r="CR7" s="79"/>
      <c r="CS7" s="79"/>
      <c r="CX7" s="78"/>
      <c r="CY7" s="78"/>
      <c r="CZ7" s="78"/>
      <c r="DA7" s="78"/>
      <c r="DB7" s="78"/>
      <c r="DC7" s="78"/>
      <c r="DD7" s="78"/>
      <c r="DE7" s="79"/>
      <c r="DF7" s="79"/>
      <c r="DG7" s="79"/>
      <c r="DL7" s="78"/>
      <c r="DM7" s="78"/>
      <c r="DN7" s="78"/>
      <c r="DO7" s="78"/>
      <c r="DP7" s="78"/>
      <c r="DQ7" s="78"/>
      <c r="DR7" s="78"/>
      <c r="DS7" s="79"/>
      <c r="DT7" s="79"/>
      <c r="DU7" s="79"/>
    </row>
    <row r="8" spans="1:134" s="17" customFormat="1" x14ac:dyDescent="0.25">
      <c r="A8" s="117" t="s">
        <v>7</v>
      </c>
      <c r="G8" s="18"/>
      <c r="H8" s="118"/>
      <c r="I8" s="118"/>
      <c r="J8" s="119"/>
      <c r="K8" s="120"/>
      <c r="AB8" s="70"/>
      <c r="AC8" s="70"/>
      <c r="AD8" s="70"/>
      <c r="AE8" s="48"/>
      <c r="AF8" s="55" t="s">
        <v>73</v>
      </c>
      <c r="AG8" s="80"/>
      <c r="AH8" s="16"/>
      <c r="AI8" s="16"/>
      <c r="AJ8" s="16"/>
      <c r="AK8" s="16"/>
      <c r="AL8" s="16"/>
      <c r="AM8" s="16"/>
      <c r="AP8" s="70"/>
      <c r="AQ8" s="70"/>
      <c r="AR8" s="70"/>
      <c r="AS8" s="70"/>
      <c r="AT8" s="16"/>
      <c r="AU8" s="80"/>
      <c r="AV8" s="16"/>
      <c r="AW8" s="16"/>
      <c r="AX8" s="16"/>
      <c r="AY8" s="16"/>
      <c r="AZ8" s="16"/>
      <c r="BA8" s="16"/>
      <c r="BD8" s="70"/>
      <c r="BE8" s="70"/>
      <c r="BF8" s="70"/>
      <c r="BG8" s="70"/>
      <c r="BH8" s="16"/>
      <c r="BI8" s="80"/>
      <c r="BJ8" s="16"/>
      <c r="BK8" s="16"/>
      <c r="BL8" s="16"/>
      <c r="BM8" s="16"/>
      <c r="BN8" s="16"/>
      <c r="BO8" s="16"/>
      <c r="BR8" s="70"/>
      <c r="BS8" s="70"/>
      <c r="BT8" s="70"/>
      <c r="BU8" s="70"/>
      <c r="BV8" s="16"/>
      <c r="BW8" s="80"/>
      <c r="BX8" s="16"/>
      <c r="BY8" s="16"/>
      <c r="BZ8" s="16"/>
      <c r="CA8" s="16"/>
      <c r="CB8" s="16"/>
      <c r="CC8" s="16"/>
      <c r="CF8" s="70"/>
      <c r="CG8" s="70"/>
      <c r="CH8" s="70"/>
      <c r="CI8" s="70"/>
      <c r="CJ8" s="16"/>
      <c r="CK8" s="80"/>
      <c r="CL8" s="16"/>
      <c r="CM8" s="16"/>
      <c r="CN8" s="16"/>
      <c r="CO8" s="16"/>
      <c r="CP8" s="16"/>
      <c r="CQ8" s="16"/>
      <c r="CT8" s="70"/>
      <c r="CU8" s="70"/>
      <c r="CV8" s="70"/>
      <c r="CW8" s="70"/>
      <c r="CX8" s="16"/>
      <c r="CY8" s="80"/>
      <c r="CZ8" s="16"/>
      <c r="DA8" s="16"/>
      <c r="DB8" s="16"/>
      <c r="DC8" s="16"/>
      <c r="DD8" s="16"/>
      <c r="DE8" s="16"/>
      <c r="DH8" s="70"/>
      <c r="DI8" s="70"/>
      <c r="DJ8" s="70"/>
      <c r="DK8" s="70"/>
      <c r="DL8" s="16"/>
      <c r="DM8" s="80"/>
      <c r="DN8" s="16"/>
      <c r="DO8" s="16"/>
      <c r="DP8" s="16"/>
      <c r="DQ8" s="16"/>
      <c r="DR8" s="16"/>
      <c r="DS8" s="16"/>
      <c r="DV8" s="70"/>
      <c r="DW8" s="70"/>
      <c r="DX8" s="70"/>
    </row>
    <row r="9" spans="1:134" s="17" customFormat="1" ht="19.5" thickBot="1" x14ac:dyDescent="0.35">
      <c r="A9" s="121" t="s">
        <v>138</v>
      </c>
      <c r="B9" s="121"/>
      <c r="C9" s="121"/>
      <c r="D9" s="121"/>
      <c r="I9" s="122"/>
      <c r="K9" s="105" t="s">
        <v>27</v>
      </c>
      <c r="L9" s="71"/>
      <c r="M9" s="71"/>
      <c r="N9" s="71"/>
      <c r="O9" s="71"/>
      <c r="P9" s="71"/>
      <c r="Q9" s="71"/>
      <c r="AB9" s="70"/>
      <c r="AC9" s="70"/>
      <c r="AD9" s="70"/>
      <c r="AE9" s="70"/>
      <c r="AP9" s="70"/>
      <c r="AQ9" s="70"/>
      <c r="AR9" s="70"/>
      <c r="AS9" s="70"/>
      <c r="BD9" s="70"/>
      <c r="BE9" s="70"/>
      <c r="BF9" s="70"/>
      <c r="BG9" s="70"/>
      <c r="BR9" s="70"/>
      <c r="BS9" s="70"/>
      <c r="BT9" s="70"/>
      <c r="BU9" s="70"/>
      <c r="CF9" s="70"/>
      <c r="CG9" s="70"/>
      <c r="CH9" s="70"/>
      <c r="CI9" s="70"/>
      <c r="CT9" s="70"/>
      <c r="CU9" s="70"/>
      <c r="CV9" s="70"/>
      <c r="CW9" s="70"/>
      <c r="DH9" s="70"/>
      <c r="DI9" s="70"/>
      <c r="DJ9" s="70"/>
      <c r="DK9" s="70"/>
      <c r="DV9" s="70"/>
      <c r="DW9" s="70"/>
      <c r="DX9" s="70"/>
    </row>
    <row r="10" spans="1:134" s="17" customFormat="1" ht="24.75" thickTop="1" thickBot="1" x14ac:dyDescent="0.4">
      <c r="A10" s="199"/>
      <c r="B10" s="123"/>
      <c r="C10" s="123"/>
      <c r="D10" s="123"/>
      <c r="E10" s="123"/>
      <c r="F10" s="123"/>
      <c r="G10" s="81"/>
      <c r="H10" s="81"/>
      <c r="I10" s="124"/>
      <c r="J10" s="81"/>
      <c r="K10" s="125" t="s">
        <v>22</v>
      </c>
      <c r="L10" s="18"/>
      <c r="M10" s="18"/>
      <c r="N10" s="18"/>
      <c r="O10" s="18"/>
      <c r="P10" s="18"/>
      <c r="Q10" s="256" t="s">
        <v>11</v>
      </c>
      <c r="R10" s="257"/>
      <c r="S10" s="257"/>
      <c r="T10" s="257"/>
      <c r="U10" s="257"/>
      <c r="V10" s="257"/>
      <c r="W10" s="257"/>
      <c r="X10" s="257"/>
      <c r="Y10" s="257"/>
      <c r="Z10" s="257"/>
      <c r="AA10" s="257"/>
      <c r="AB10" s="257"/>
      <c r="AC10" s="257"/>
      <c r="AD10" s="258"/>
      <c r="AE10" s="256" t="s">
        <v>12</v>
      </c>
      <c r="AF10" s="257"/>
      <c r="AG10" s="257"/>
      <c r="AH10" s="257"/>
      <c r="AI10" s="257"/>
      <c r="AJ10" s="257"/>
      <c r="AK10" s="257"/>
      <c r="AL10" s="257"/>
      <c r="AM10" s="257"/>
      <c r="AN10" s="257"/>
      <c r="AO10" s="257"/>
      <c r="AP10" s="257"/>
      <c r="AQ10" s="257"/>
      <c r="AR10" s="258"/>
      <c r="AS10" s="256" t="s">
        <v>13</v>
      </c>
      <c r="AT10" s="257"/>
      <c r="AU10" s="257"/>
      <c r="AV10" s="257"/>
      <c r="AW10" s="257"/>
      <c r="AX10" s="257"/>
      <c r="AY10" s="257"/>
      <c r="AZ10" s="257"/>
      <c r="BA10" s="257"/>
      <c r="BB10" s="257"/>
      <c r="BC10" s="257"/>
      <c r="BD10" s="257"/>
      <c r="BE10" s="257"/>
      <c r="BF10" s="258"/>
      <c r="BG10" s="256" t="s">
        <v>14</v>
      </c>
      <c r="BH10" s="257"/>
      <c r="BI10" s="257"/>
      <c r="BJ10" s="257"/>
      <c r="BK10" s="257"/>
      <c r="BL10" s="257"/>
      <c r="BM10" s="257"/>
      <c r="BN10" s="257"/>
      <c r="BO10" s="257"/>
      <c r="BP10" s="257"/>
      <c r="BQ10" s="257"/>
      <c r="BR10" s="257"/>
      <c r="BS10" s="257"/>
      <c r="BT10" s="258"/>
      <c r="BU10" s="256" t="s">
        <v>15</v>
      </c>
      <c r="BV10" s="257"/>
      <c r="BW10" s="257"/>
      <c r="BX10" s="257"/>
      <c r="BY10" s="257"/>
      <c r="BZ10" s="257"/>
      <c r="CA10" s="257"/>
      <c r="CB10" s="257"/>
      <c r="CC10" s="257"/>
      <c r="CD10" s="257"/>
      <c r="CE10" s="257"/>
      <c r="CF10" s="257"/>
      <c r="CG10" s="257"/>
      <c r="CH10" s="258"/>
      <c r="CI10" s="256" t="s">
        <v>16</v>
      </c>
      <c r="CJ10" s="257"/>
      <c r="CK10" s="257"/>
      <c r="CL10" s="257"/>
      <c r="CM10" s="257"/>
      <c r="CN10" s="257"/>
      <c r="CO10" s="257"/>
      <c r="CP10" s="257"/>
      <c r="CQ10" s="257"/>
      <c r="CR10" s="257"/>
      <c r="CS10" s="257"/>
      <c r="CT10" s="257"/>
      <c r="CU10" s="257"/>
      <c r="CV10" s="258"/>
      <c r="CW10" s="256" t="s">
        <v>75</v>
      </c>
      <c r="CX10" s="257"/>
      <c r="CY10" s="257"/>
      <c r="CZ10" s="257"/>
      <c r="DA10" s="257"/>
      <c r="DB10" s="257"/>
      <c r="DC10" s="257"/>
      <c r="DD10" s="257"/>
      <c r="DE10" s="257"/>
      <c r="DF10" s="257"/>
      <c r="DG10" s="257"/>
      <c r="DH10" s="257"/>
      <c r="DI10" s="257"/>
      <c r="DJ10" s="258"/>
      <c r="DK10" s="256" t="s">
        <v>17</v>
      </c>
      <c r="DL10" s="257"/>
      <c r="DM10" s="257"/>
      <c r="DN10" s="257"/>
      <c r="DO10" s="257"/>
      <c r="DP10" s="257"/>
      <c r="DQ10" s="257"/>
      <c r="DR10" s="257"/>
      <c r="DS10" s="257"/>
      <c r="DT10" s="257"/>
      <c r="DU10" s="257"/>
      <c r="DV10" s="257"/>
      <c r="DW10" s="257"/>
      <c r="DX10" s="258"/>
    </row>
    <row r="11" spans="1:134" s="17" customFormat="1" ht="19.5" thickBot="1" x14ac:dyDescent="0.35">
      <c r="A11" s="259" t="s">
        <v>88</v>
      </c>
      <c r="B11" s="260"/>
      <c r="C11" s="260"/>
      <c r="D11" s="260"/>
      <c r="E11" s="260"/>
      <c r="F11" s="260"/>
      <c r="G11" s="261"/>
      <c r="H11" s="259" t="s">
        <v>90</v>
      </c>
      <c r="I11" s="260"/>
      <c r="J11" s="261"/>
      <c r="K11" s="18"/>
      <c r="L11" s="18"/>
      <c r="M11" s="18"/>
      <c r="N11" s="18"/>
      <c r="O11" s="18"/>
      <c r="P11" s="18"/>
      <c r="Q11" s="252" t="s">
        <v>87</v>
      </c>
      <c r="R11" s="243"/>
      <c r="S11" s="243"/>
      <c r="T11" s="243"/>
      <c r="U11" s="244"/>
      <c r="V11" s="243" t="s">
        <v>82</v>
      </c>
      <c r="W11" s="243"/>
      <c r="X11" s="244"/>
      <c r="Y11" s="66" t="s">
        <v>83</v>
      </c>
      <c r="Z11" s="250" t="s">
        <v>84</v>
      </c>
      <c r="AA11" s="243"/>
      <c r="AB11" s="243"/>
      <c r="AC11" s="243"/>
      <c r="AD11" s="251"/>
      <c r="AE11" s="252" t="s">
        <v>87</v>
      </c>
      <c r="AF11" s="243"/>
      <c r="AG11" s="243"/>
      <c r="AH11" s="243"/>
      <c r="AI11" s="244"/>
      <c r="AJ11" s="243" t="s">
        <v>82</v>
      </c>
      <c r="AK11" s="243"/>
      <c r="AL11" s="244"/>
      <c r="AM11" s="66" t="s">
        <v>83</v>
      </c>
      <c r="AN11" s="250" t="s">
        <v>84</v>
      </c>
      <c r="AO11" s="243"/>
      <c r="AP11" s="243"/>
      <c r="AQ11" s="243"/>
      <c r="AR11" s="251"/>
      <c r="AS11" s="252" t="s">
        <v>87</v>
      </c>
      <c r="AT11" s="243"/>
      <c r="AU11" s="243"/>
      <c r="AV11" s="243"/>
      <c r="AW11" s="244"/>
      <c r="AX11" s="243" t="s">
        <v>82</v>
      </c>
      <c r="AY11" s="243"/>
      <c r="AZ11" s="244"/>
      <c r="BA11" s="66" t="s">
        <v>83</v>
      </c>
      <c r="BB11" s="250" t="s">
        <v>84</v>
      </c>
      <c r="BC11" s="243"/>
      <c r="BD11" s="243"/>
      <c r="BE11" s="243"/>
      <c r="BF11" s="251"/>
      <c r="BG11" s="252" t="s">
        <v>87</v>
      </c>
      <c r="BH11" s="243"/>
      <c r="BI11" s="243"/>
      <c r="BJ11" s="243"/>
      <c r="BK11" s="244"/>
      <c r="BL11" s="243" t="s">
        <v>82</v>
      </c>
      <c r="BM11" s="243"/>
      <c r="BN11" s="244"/>
      <c r="BO11" s="66" t="s">
        <v>83</v>
      </c>
      <c r="BP11" s="250" t="s">
        <v>84</v>
      </c>
      <c r="BQ11" s="243"/>
      <c r="BR11" s="243"/>
      <c r="BS11" s="243"/>
      <c r="BT11" s="251"/>
      <c r="BU11" s="252" t="s">
        <v>87</v>
      </c>
      <c r="BV11" s="243"/>
      <c r="BW11" s="243"/>
      <c r="BX11" s="243"/>
      <c r="BY11" s="244"/>
      <c r="BZ11" s="243" t="s">
        <v>82</v>
      </c>
      <c r="CA11" s="243"/>
      <c r="CB11" s="244"/>
      <c r="CC11" s="66" t="s">
        <v>83</v>
      </c>
      <c r="CD11" s="250" t="s">
        <v>84</v>
      </c>
      <c r="CE11" s="243"/>
      <c r="CF11" s="243"/>
      <c r="CG11" s="243"/>
      <c r="CH11" s="251"/>
      <c r="CI11" s="252" t="s">
        <v>87</v>
      </c>
      <c r="CJ11" s="243"/>
      <c r="CK11" s="243"/>
      <c r="CL11" s="243"/>
      <c r="CM11" s="244"/>
      <c r="CN11" s="243" t="s">
        <v>82</v>
      </c>
      <c r="CO11" s="243"/>
      <c r="CP11" s="244"/>
      <c r="CQ11" s="66" t="s">
        <v>83</v>
      </c>
      <c r="CR11" s="250" t="s">
        <v>84</v>
      </c>
      <c r="CS11" s="243"/>
      <c r="CT11" s="243"/>
      <c r="CU11" s="243"/>
      <c r="CV11" s="251"/>
      <c r="CW11" s="252" t="s">
        <v>87</v>
      </c>
      <c r="CX11" s="243"/>
      <c r="CY11" s="243"/>
      <c r="CZ11" s="243"/>
      <c r="DA11" s="244"/>
      <c r="DB11" s="243" t="s">
        <v>82</v>
      </c>
      <c r="DC11" s="243"/>
      <c r="DD11" s="244"/>
      <c r="DE11" s="66" t="s">
        <v>83</v>
      </c>
      <c r="DF11" s="250" t="s">
        <v>84</v>
      </c>
      <c r="DG11" s="243"/>
      <c r="DH11" s="243"/>
      <c r="DI11" s="243"/>
      <c r="DJ11" s="251"/>
      <c r="DK11" s="252" t="s">
        <v>87</v>
      </c>
      <c r="DL11" s="243"/>
      <c r="DM11" s="243"/>
      <c r="DN11" s="243"/>
      <c r="DO11" s="244"/>
      <c r="DP11" s="243" t="s">
        <v>82</v>
      </c>
      <c r="DQ11" s="243"/>
      <c r="DR11" s="244"/>
      <c r="DS11" s="66" t="s">
        <v>83</v>
      </c>
      <c r="DT11" s="250" t="s">
        <v>84</v>
      </c>
      <c r="DU11" s="243"/>
      <c r="DV11" s="243"/>
      <c r="DW11" s="243"/>
      <c r="DX11" s="251"/>
      <c r="DY11" s="1"/>
    </row>
    <row r="12" spans="1:134" s="28" customFormat="1" ht="300.75" thickBot="1" x14ac:dyDescent="0.3">
      <c r="A12" s="43" t="s">
        <v>81</v>
      </c>
      <c r="B12" s="154" t="s">
        <v>77</v>
      </c>
      <c r="C12" s="154" t="s">
        <v>3</v>
      </c>
      <c r="D12" s="154" t="s">
        <v>38</v>
      </c>
      <c r="E12" s="154" t="s">
        <v>78</v>
      </c>
      <c r="F12" s="154" t="s">
        <v>39</v>
      </c>
      <c r="G12" s="155" t="s">
        <v>32</v>
      </c>
      <c r="H12" s="177" t="s">
        <v>2</v>
      </c>
      <c r="I12" s="20" t="s">
        <v>1</v>
      </c>
      <c r="J12" s="178" t="s">
        <v>0</v>
      </c>
      <c r="K12" s="190" t="s">
        <v>107</v>
      </c>
      <c r="L12" s="191" t="s">
        <v>108</v>
      </c>
      <c r="M12" s="192" t="s">
        <v>103</v>
      </c>
      <c r="N12" s="193" t="s">
        <v>72</v>
      </c>
      <c r="O12" s="194" t="s">
        <v>71</v>
      </c>
      <c r="P12" s="195" t="s">
        <v>156</v>
      </c>
      <c r="Q12" s="188" t="s">
        <v>69</v>
      </c>
      <c r="R12" s="21" t="s">
        <v>104</v>
      </c>
      <c r="S12" s="93" t="s">
        <v>105</v>
      </c>
      <c r="T12" s="20" t="s">
        <v>111</v>
      </c>
      <c r="U12" s="53" t="s">
        <v>135</v>
      </c>
      <c r="V12" s="21" t="s">
        <v>150</v>
      </c>
      <c r="W12" s="202" t="s">
        <v>153</v>
      </c>
      <c r="X12" s="53" t="s">
        <v>132</v>
      </c>
      <c r="Y12" s="67" t="s">
        <v>40</v>
      </c>
      <c r="Z12" s="50" t="s">
        <v>133</v>
      </c>
      <c r="AA12" s="21" t="s">
        <v>151</v>
      </c>
      <c r="AB12" s="22" t="s">
        <v>152</v>
      </c>
      <c r="AC12" s="51" t="s">
        <v>134</v>
      </c>
      <c r="AD12" s="52" t="s">
        <v>154</v>
      </c>
      <c r="AE12" s="188" t="s">
        <v>69</v>
      </c>
      <c r="AF12" s="21" t="s">
        <v>104</v>
      </c>
      <c r="AG12" s="93" t="s">
        <v>105</v>
      </c>
      <c r="AH12" s="20" t="s">
        <v>111</v>
      </c>
      <c r="AI12" s="53" t="s">
        <v>135</v>
      </c>
      <c r="AJ12" s="21" t="s">
        <v>150</v>
      </c>
      <c r="AK12" s="202" t="s">
        <v>153</v>
      </c>
      <c r="AL12" s="53" t="s">
        <v>132</v>
      </c>
      <c r="AM12" s="67" t="s">
        <v>40</v>
      </c>
      <c r="AN12" s="50" t="s">
        <v>133</v>
      </c>
      <c r="AO12" s="21" t="s">
        <v>151</v>
      </c>
      <c r="AP12" s="22" t="s">
        <v>152</v>
      </c>
      <c r="AQ12" s="51" t="s">
        <v>134</v>
      </c>
      <c r="AR12" s="52" t="s">
        <v>154</v>
      </c>
      <c r="AS12" s="188" t="s">
        <v>69</v>
      </c>
      <c r="AT12" s="21" t="s">
        <v>104</v>
      </c>
      <c r="AU12" s="93" t="s">
        <v>105</v>
      </c>
      <c r="AV12" s="20" t="s">
        <v>111</v>
      </c>
      <c r="AW12" s="53" t="s">
        <v>135</v>
      </c>
      <c r="AX12" s="21" t="s">
        <v>150</v>
      </c>
      <c r="AY12" s="202" t="s">
        <v>153</v>
      </c>
      <c r="AZ12" s="53" t="s">
        <v>132</v>
      </c>
      <c r="BA12" s="67" t="s">
        <v>40</v>
      </c>
      <c r="BB12" s="50" t="s">
        <v>133</v>
      </c>
      <c r="BC12" s="21" t="s">
        <v>151</v>
      </c>
      <c r="BD12" s="22" t="s">
        <v>152</v>
      </c>
      <c r="BE12" s="51" t="s">
        <v>134</v>
      </c>
      <c r="BF12" s="52" t="s">
        <v>154</v>
      </c>
      <c r="BG12" s="188" t="s">
        <v>69</v>
      </c>
      <c r="BH12" s="21" t="s">
        <v>104</v>
      </c>
      <c r="BI12" s="93" t="s">
        <v>105</v>
      </c>
      <c r="BJ12" s="20" t="s">
        <v>111</v>
      </c>
      <c r="BK12" s="53" t="s">
        <v>135</v>
      </c>
      <c r="BL12" s="21" t="s">
        <v>150</v>
      </c>
      <c r="BM12" s="202" t="s">
        <v>153</v>
      </c>
      <c r="BN12" s="53" t="s">
        <v>132</v>
      </c>
      <c r="BO12" s="67" t="s">
        <v>40</v>
      </c>
      <c r="BP12" s="50" t="s">
        <v>133</v>
      </c>
      <c r="BQ12" s="21" t="s">
        <v>151</v>
      </c>
      <c r="BR12" s="22" t="s">
        <v>152</v>
      </c>
      <c r="BS12" s="51" t="s">
        <v>134</v>
      </c>
      <c r="BT12" s="52" t="s">
        <v>154</v>
      </c>
      <c r="BU12" s="188" t="s">
        <v>69</v>
      </c>
      <c r="BV12" s="21" t="s">
        <v>104</v>
      </c>
      <c r="BW12" s="93" t="s">
        <v>105</v>
      </c>
      <c r="BX12" s="20" t="s">
        <v>111</v>
      </c>
      <c r="BY12" s="53" t="s">
        <v>135</v>
      </c>
      <c r="BZ12" s="21" t="s">
        <v>150</v>
      </c>
      <c r="CA12" s="202" t="s">
        <v>153</v>
      </c>
      <c r="CB12" s="53" t="s">
        <v>132</v>
      </c>
      <c r="CC12" s="67" t="s">
        <v>40</v>
      </c>
      <c r="CD12" s="50" t="s">
        <v>133</v>
      </c>
      <c r="CE12" s="21" t="s">
        <v>151</v>
      </c>
      <c r="CF12" s="22" t="s">
        <v>152</v>
      </c>
      <c r="CG12" s="51" t="s">
        <v>134</v>
      </c>
      <c r="CH12" s="52" t="s">
        <v>154</v>
      </c>
      <c r="CI12" s="188" t="s">
        <v>69</v>
      </c>
      <c r="CJ12" s="21" t="s">
        <v>104</v>
      </c>
      <c r="CK12" s="93" t="s">
        <v>105</v>
      </c>
      <c r="CL12" s="20" t="s">
        <v>111</v>
      </c>
      <c r="CM12" s="53" t="s">
        <v>135</v>
      </c>
      <c r="CN12" s="21" t="s">
        <v>150</v>
      </c>
      <c r="CO12" s="202" t="s">
        <v>153</v>
      </c>
      <c r="CP12" s="53" t="s">
        <v>132</v>
      </c>
      <c r="CQ12" s="67" t="s">
        <v>40</v>
      </c>
      <c r="CR12" s="50" t="s">
        <v>133</v>
      </c>
      <c r="CS12" s="21" t="s">
        <v>151</v>
      </c>
      <c r="CT12" s="22" t="s">
        <v>152</v>
      </c>
      <c r="CU12" s="51" t="s">
        <v>134</v>
      </c>
      <c r="CV12" s="52" t="s">
        <v>154</v>
      </c>
      <c r="CW12" s="188" t="s">
        <v>69</v>
      </c>
      <c r="CX12" s="21" t="s">
        <v>104</v>
      </c>
      <c r="CY12" s="93" t="s">
        <v>105</v>
      </c>
      <c r="CZ12" s="20" t="s">
        <v>111</v>
      </c>
      <c r="DA12" s="53" t="s">
        <v>135</v>
      </c>
      <c r="DB12" s="21" t="s">
        <v>150</v>
      </c>
      <c r="DC12" s="202" t="s">
        <v>153</v>
      </c>
      <c r="DD12" s="53" t="s">
        <v>132</v>
      </c>
      <c r="DE12" s="67" t="s">
        <v>40</v>
      </c>
      <c r="DF12" s="50" t="s">
        <v>133</v>
      </c>
      <c r="DG12" s="21" t="s">
        <v>151</v>
      </c>
      <c r="DH12" s="22" t="s">
        <v>152</v>
      </c>
      <c r="DI12" s="51" t="s">
        <v>134</v>
      </c>
      <c r="DJ12" s="52" t="s">
        <v>154</v>
      </c>
      <c r="DK12" s="188" t="s">
        <v>69</v>
      </c>
      <c r="DL12" s="21" t="s">
        <v>104</v>
      </c>
      <c r="DM12" s="93" t="s">
        <v>105</v>
      </c>
      <c r="DN12" s="20" t="s">
        <v>111</v>
      </c>
      <c r="DO12" s="53" t="s">
        <v>135</v>
      </c>
      <c r="DP12" s="21" t="s">
        <v>150</v>
      </c>
      <c r="DQ12" s="202" t="s">
        <v>153</v>
      </c>
      <c r="DR12" s="53" t="s">
        <v>132</v>
      </c>
      <c r="DS12" s="67" t="s">
        <v>40</v>
      </c>
      <c r="DT12" s="50" t="s">
        <v>133</v>
      </c>
      <c r="DU12" s="21" t="s">
        <v>151</v>
      </c>
      <c r="DV12" s="22" t="s">
        <v>152</v>
      </c>
      <c r="DW12" s="51" t="s">
        <v>134</v>
      </c>
      <c r="DX12" s="52" t="s">
        <v>154</v>
      </c>
      <c r="DY12" s="56" t="s">
        <v>55</v>
      </c>
      <c r="DZ12" s="23"/>
      <c r="EA12" s="23"/>
      <c r="EB12" s="23"/>
      <c r="EC12" s="23"/>
      <c r="ED12" s="23"/>
    </row>
    <row r="13" spans="1:134" customFormat="1" ht="15.75" thickBot="1" x14ac:dyDescent="0.3">
      <c r="A13" s="44"/>
      <c r="B13" s="156"/>
      <c r="C13" s="156"/>
      <c r="D13" s="156"/>
      <c r="E13" s="156"/>
      <c r="F13" s="156"/>
      <c r="G13" s="157"/>
      <c r="H13" s="179"/>
      <c r="I13" s="180"/>
      <c r="J13" s="181"/>
      <c r="K13" s="196"/>
      <c r="L13" s="33"/>
      <c r="M13" s="89"/>
      <c r="N13" s="33"/>
      <c r="O13" s="19"/>
      <c r="P13" s="197"/>
      <c r="Q13" s="189"/>
      <c r="R13" s="65"/>
      <c r="S13" s="94"/>
      <c r="T13" s="68"/>
      <c r="U13" s="86" t="str">
        <f>IF(AND(Q13&lt;&gt;"",T13&lt;&gt;""),"Remplir QUE la colonne Q ou T",IF(Q13&lt;&gt;"",(Q13+R13)*$P13,IF(T13&lt;&gt;"",(T13+R13)*$P13,"Remplir la colonne Q ou T")))</f>
        <v>Remplir la colonne Q ou T</v>
      </c>
      <c r="V13" s="63"/>
      <c r="W13" s="203" t="str">
        <f t="shared" ref="W13:W17" si="1">IF($L13="Oui",$C$5,IF($L13="Non",$C$6,"Remplir la colonne L"))</f>
        <v>Remplir la colonne L</v>
      </c>
      <c r="X13" s="92" t="str">
        <f>IF(AND($K13&lt;&gt;"Autre",V13=""),"Remplir la colonne V",IF(V13&gt;0,MAX(0,MIN($P$7,V13-W13)),$P$7))</f>
        <v>Remplir la colonne V</v>
      </c>
      <c r="Y13" s="91"/>
      <c r="Z13" s="58" t="str">
        <f>IFERROR((U13*X13*Y13*(1+$M13))/($J$5*$J$6*$J$7),"Remplir les terme C, P, T et TVA")</f>
        <v>Remplir les terme C, P, T et TVA</v>
      </c>
      <c r="AA13" s="59"/>
      <c r="AB13" s="59"/>
      <c r="AC13" s="60">
        <f>AA13-AB13</f>
        <v>0</v>
      </c>
      <c r="AD13" s="61" t="str">
        <f>IF(AND($K13=Données!$D$5,V13=""),IF(AND(AA13&gt;0,AB13&gt;0),MAX(0,MIN(Z13,AC13)),"Remplir colonnes AA et AB"),Z13)</f>
        <v>Remplir les terme C, P, T et TVA</v>
      </c>
      <c r="AE13" s="45"/>
      <c r="AF13" s="65"/>
      <c r="AG13" s="94"/>
      <c r="AH13" s="68"/>
      <c r="AI13" s="86" t="str">
        <f>IF(AND(AE13&lt;&gt;"",AH13&lt;&gt;""),"Remplir QUE la colonne AE ou AH",IF(AE13&lt;&gt;"",(AE13+AF13)*$P13,IF(AH13&lt;&gt;"",(AH13+AF13)*$P13,"Remplir la colonne AE ou AH")))</f>
        <v>Remplir la colonne AE ou AH</v>
      </c>
      <c r="AJ13" s="63"/>
      <c r="AK13" s="203" t="str">
        <f t="shared" ref="AK13:AK17" si="2">IF($L13="Oui",$C$5,IF($L13="Non",$C$6,"Remplir la colonne L"))</f>
        <v>Remplir la colonne L</v>
      </c>
      <c r="AL13" s="92" t="str">
        <f>IF(AND($K13&lt;&gt;"Autre",AJ13=""),"Remplir la colonne V",IF(AJ13&gt;0,MAX(0,MIN($Q$7,AJ13-AK13)),$Q$7))</f>
        <v>Remplir la colonne V</v>
      </c>
      <c r="AM13" s="91"/>
      <c r="AN13" s="58" t="str">
        <f>IFERROR((AI13*AL13*AM13*(1+$M13))/($J$5*$J$6*$J$7),"Remplir les terme C, P, T et TVA")</f>
        <v>Remplir les terme C, P, T et TVA</v>
      </c>
      <c r="AO13" s="59"/>
      <c r="AP13" s="59"/>
      <c r="AQ13" s="60">
        <f>AO13-AP13</f>
        <v>0</v>
      </c>
      <c r="AR13" s="61" t="str">
        <f>IF(AND($K13=Données!$D$5,AJ13=""),IF(AND(AO13&gt;0,AP13&gt;0),MAX(0,MIN(AN13,AQ13)),"Remplir colonnes AO et AP"),AN13)</f>
        <v>Remplir les terme C, P, T et TVA</v>
      </c>
      <c r="AS13" s="45"/>
      <c r="AT13" s="65"/>
      <c r="AU13" s="94"/>
      <c r="AV13" s="68"/>
      <c r="AW13" s="86" t="str">
        <f>IF(AND(AS13&lt;&gt;"",AV13&lt;&gt;""),"Remplir QUE la colonne AS ou AV",IF(AS13&lt;&gt;"",(AS13+AT13)*$P13,IF(AV13&lt;&gt;"",(AV13+AT13)*$P13,"Remplir la colonne AS ou AV")))</f>
        <v>Remplir la colonne AS ou AV</v>
      </c>
      <c r="AX13" s="63"/>
      <c r="AY13" s="203" t="str">
        <f t="shared" ref="AY13:AY17" si="3">IF($L13="Oui",$C$5,IF($L13="Non",$C$6,"Remplir la colonne L"))</f>
        <v>Remplir la colonne L</v>
      </c>
      <c r="AZ13" s="92" t="str">
        <f>IF(AND($K13&lt;&gt;"Autre",AX13=""),"Remplir la colonne V",IF(AX13&gt;0,MAX(0,MIN($R$7,AX13-AY13)),$R$7))</f>
        <v>Remplir la colonne V</v>
      </c>
      <c r="BA13" s="91"/>
      <c r="BB13" s="58" t="str">
        <f>IFERROR((AW13*AZ13*BA13*(1+$M13))/($J$5*$J$6*$J$7),"Remplir les terme C, P, T et TVA")</f>
        <v>Remplir les terme C, P, T et TVA</v>
      </c>
      <c r="BC13" s="59"/>
      <c r="BD13" s="59"/>
      <c r="BE13" s="60">
        <f>BC13-BD13</f>
        <v>0</v>
      </c>
      <c r="BF13" s="61" t="str">
        <f>IF(AND($K13=Données!$D$5,AX13=""),IF(AND(BC13&gt;0,BD13&gt;0),MAX(0,MIN(BB13,BE13)),"Remplir colonnes BC et BD"),BB13)</f>
        <v>Remplir les terme C, P, T et TVA</v>
      </c>
      <c r="BG13" s="45"/>
      <c r="BH13" s="65"/>
      <c r="BI13" s="94"/>
      <c r="BJ13" s="68"/>
      <c r="BK13" s="86" t="str">
        <f>IF(AND(BG13&lt;&gt;"",BJ13&lt;&gt;""),"Remplir QUE la colonne BG ou BJ",IF(BG13&lt;&gt;"",(BG13+BH13)*$P13,IF(BJ13&lt;&gt;"",(BJ13+BH13)*$P13,"Remplir la colonne BG ou BJ")))</f>
        <v>Remplir la colonne BG ou BJ</v>
      </c>
      <c r="BL13" s="63"/>
      <c r="BM13" s="203" t="str">
        <f t="shared" ref="BM13:BM17" si="4">IF($L13="Oui",$C$5,IF($L13="Non",$C$6,"Remplir la colonne L"))</f>
        <v>Remplir la colonne L</v>
      </c>
      <c r="BN13" s="92" t="str">
        <f>IF(AND($K13&lt;&gt;"Autre",BL13=""),"Remplir la colonne V",IF(BL13&gt;0,MAX(0,MIN($S$7,BL13-BM13)),$S$7))</f>
        <v>Remplir la colonne V</v>
      </c>
      <c r="BO13" s="91"/>
      <c r="BP13" s="58" t="str">
        <f>IFERROR((BK13*BN13*BO13*(1+$M13))/($J$5*$J$6*$J$7),"Remplir les terme C, P, T et TVA")</f>
        <v>Remplir les terme C, P, T et TVA</v>
      </c>
      <c r="BQ13" s="59"/>
      <c r="BR13" s="59"/>
      <c r="BS13" s="60">
        <f>BQ13-BR13</f>
        <v>0</v>
      </c>
      <c r="BT13" s="61" t="str">
        <f>IF(AND($K13=Données!$D$5,BL13=""),IF(AND(BQ13&gt;0,BR13&gt;0),MAX(0,MIN(BP13,BS13)),"Remplir colonnes BQ et BR"),BP13)</f>
        <v>Remplir les terme C, P, T et TVA</v>
      </c>
      <c r="BU13" s="45"/>
      <c r="BV13" s="65"/>
      <c r="BW13" s="94"/>
      <c r="BX13" s="68"/>
      <c r="BY13" s="86" t="str">
        <f>IF(AND(BU13&lt;&gt;"",BX13&lt;&gt;""),"Remplir QUE la colonne BU ou BX",IF(BU13&lt;&gt;"",(BU13+BV13)*$P13,IF(BX13&lt;&gt;"",(BX13+BV13)*$P13,"Remplir la colonne BU ou BX")))</f>
        <v>Remplir la colonne BU ou BX</v>
      </c>
      <c r="BZ13" s="63"/>
      <c r="CA13" s="203" t="str">
        <f t="shared" ref="CA13:CA17" si="5">IF($L13="Oui",$C$5,IF($L13="Non",$C$6,"Remplir la colonne L"))</f>
        <v>Remplir la colonne L</v>
      </c>
      <c r="CB13" s="92" t="str">
        <f>IF(AND($K13&lt;&gt;"Autre",BZ13=""),"Remplir la colonne V",IF(BZ13&gt;0,MAX(0,MIN($T$7,BZ13-CA13)),$T$7))</f>
        <v>Remplir la colonne V</v>
      </c>
      <c r="CC13" s="91"/>
      <c r="CD13" s="58" t="str">
        <f>IFERROR((BY13*CB13*CC13*(1+$M13))/($J$5*$J$6*$J$7),"Remplir les terme C, P, T et TVA")</f>
        <v>Remplir les terme C, P, T et TVA</v>
      </c>
      <c r="CE13" s="59"/>
      <c r="CF13" s="59"/>
      <c r="CG13" s="60">
        <f>CE13-CF13</f>
        <v>0</v>
      </c>
      <c r="CH13" s="61" t="str">
        <f>IF(AND($K13=Données!$D$5,BZ13=""),IF(AND(CE13&gt;0,CF13&gt;0),MAX(0,MIN(CD13,CG13)),"Remplir colonnes CE et CF"),CD13)</f>
        <v>Remplir les terme C, P, T et TVA</v>
      </c>
      <c r="CI13" s="45"/>
      <c r="CJ13" s="65"/>
      <c r="CK13" s="94"/>
      <c r="CL13" s="68"/>
      <c r="CM13" s="86" t="str">
        <f>IF(AND(CI13&lt;&gt;"",CL13&lt;&gt;""),"Remplir QUE la colonne ci ou cl",IF(CI13&lt;&gt;"",(CI13+CJ13)*$P13,IF(CL13&lt;&gt;"",(CL13+CJ13)*$P13,"Remplir la colonne CI ou CL")))</f>
        <v>Remplir la colonne CI ou CL</v>
      </c>
      <c r="CN13" s="63"/>
      <c r="CO13" s="203" t="str">
        <f t="shared" ref="CO13:CO17" si="6">IF($L13="Oui",$C$5,IF($L13="Non",$C$6,"Remplir la colonne L"))</f>
        <v>Remplir la colonne L</v>
      </c>
      <c r="CP13" s="92" t="str">
        <f>IF(AND($K13&lt;&gt;"Autre",CN13=""),"Remplir la colonne V",IF(CN13&gt;0,MAX(0,MIN($U$7,CN13-CO13)),$U$7))</f>
        <v>Remplir la colonne V</v>
      </c>
      <c r="CQ13" s="91"/>
      <c r="CR13" s="58" t="str">
        <f>IFERROR((CM13*CP13*CQ13*(1+$M13))/($J$5*$J$6*$J$7),"Remplir les terme C, P, T et TVA")</f>
        <v>Remplir les terme C, P, T et TVA</v>
      </c>
      <c r="CS13" s="59"/>
      <c r="CT13" s="59"/>
      <c r="CU13" s="60">
        <f>CS13-CT13</f>
        <v>0</v>
      </c>
      <c r="CV13" s="61" t="str">
        <f>IF(AND($K13=Données!$D$5,CN13=""),IF(AND(CS13&gt;0,CT13&gt;0),MAX(0,MIN(CR13,CU13)),"Remplir colonnes CS et CT"),CR13)</f>
        <v>Remplir les terme C, P, T et TVA</v>
      </c>
      <c r="CW13" s="45"/>
      <c r="CX13" s="65"/>
      <c r="CY13" s="94"/>
      <c r="CZ13" s="68"/>
      <c r="DA13" s="86" t="str">
        <f>IF(AND(CW13&lt;&gt;"",CZ13&lt;&gt;""),"Remplir QUE la colonne CW ou CZ",IF(CW13&lt;&gt;"",(CW13+CX13)*$P13,IF(CZ13&lt;&gt;"",(CZ13+CX13)*$P13,"Remplir la colonne CW ou CZ")))</f>
        <v>Remplir la colonne CW ou CZ</v>
      </c>
      <c r="DB13" s="63"/>
      <c r="DC13" s="203" t="str">
        <f t="shared" ref="DC13:DC17" si="7">IF($L13="Oui",$C$5,IF($L13="Non",$C$6,"Remplir la colonne L"))</f>
        <v>Remplir la colonne L</v>
      </c>
      <c r="DD13" s="92" t="str">
        <f>IF(AND($K13&lt;&gt;"Autre",DB13=""),"Remplir la colonne V",IF(DB13&gt;0,MAX(0,MIN($V$7,DB13-DC13)),$V$7))</f>
        <v>Remplir la colonne V</v>
      </c>
      <c r="DE13" s="91"/>
      <c r="DF13" s="58" t="str">
        <f>IFERROR((DA13*DD13*DE13*(1+$M13))/($J$5*$J$6*$J$7),"Remplir les terme C, P, T et TVA")</f>
        <v>Remplir les terme C, P, T et TVA</v>
      </c>
      <c r="DG13" s="59"/>
      <c r="DH13" s="59"/>
      <c r="DI13" s="60">
        <f>DG13-DH13</f>
        <v>0</v>
      </c>
      <c r="DJ13" s="61" t="str">
        <f>IF(AND($K13=Données!$D$5,DB13=""),IF(AND(DG13&gt;0,DH13&gt;0),MAX(0,MIN(DF13,DI13)),"Remplir colonnes DG et DH"),DF13)</f>
        <v>Remplir les terme C, P, T et TVA</v>
      </c>
      <c r="DK13" s="45"/>
      <c r="DL13" s="65"/>
      <c r="DM13" s="94"/>
      <c r="DN13" s="68"/>
      <c r="DO13" s="86" t="str">
        <f>IF(AND(DK13&lt;&gt;"",DN13&lt;&gt;""),"Remplir QUE la colonne DK ou DN",IF(DK13&lt;&gt;"",(DK13+DL13)*$P13,IF(DN13&lt;&gt;"",(DN13+DL13)*$P13,"Remplir la colonne DK ou DN")))</f>
        <v>Remplir la colonne DK ou DN</v>
      </c>
      <c r="DP13" s="63"/>
      <c r="DQ13" s="203" t="str">
        <f t="shared" ref="DQ13:DQ17" si="8">IF($L13="Oui",$C$5,IF($L13="Non",$C$6,"Remplir la colonne L"))</f>
        <v>Remplir la colonne L</v>
      </c>
      <c r="DR13" s="92" t="str">
        <f>IF(AND($K13&lt;&gt;"Autre",DP13=""),"Remplir la colonne V",IF(DP13&gt;0,MAX(0,MIN($W$7,DP13-DQ13)),$W$7))</f>
        <v>Remplir la colonne V</v>
      </c>
      <c r="DS13" s="91"/>
      <c r="DT13" s="58" t="str">
        <f>IFERROR((DO13*DR13*DS13*(1+$M13))/($J$5*$J$6*$J$7),"Remplir les terme C, P, T et TVA")</f>
        <v>Remplir les terme C, P, T et TVA</v>
      </c>
      <c r="DU13" s="59"/>
      <c r="DV13" s="59"/>
      <c r="DW13" s="60">
        <f>DU13-DV13</f>
        <v>0</v>
      </c>
      <c r="DX13" s="61" t="str">
        <f>IF(AND($K13=Données!$D$5,DP13=""),IF(AND(DU13&gt;0,DV13&gt;0),MAX(0,MIN(DT13,DW13)),"Remplir colonnes DU et DV"),DT13)</f>
        <v>Remplir les terme C, P, T et TVA</v>
      </c>
      <c r="DY13" s="62" t="str">
        <f t="shared" ref="DY13" si="9">IFERROR(IF(ISBLANK(A13),"REMPLIR TYPE DE CLIENT",IF(N13="oui",SUM(periode2ges),"Attestation sur honneur NON")),0)</f>
        <v>REMPLIR TYPE DE CLIENT</v>
      </c>
    </row>
    <row r="14" spans="1:134" customFormat="1" ht="15.75" thickBot="1" x14ac:dyDescent="0.3">
      <c r="A14" s="44"/>
      <c r="B14" s="156"/>
      <c r="C14" s="156"/>
      <c r="D14" s="156"/>
      <c r="E14" s="156"/>
      <c r="F14" s="156"/>
      <c r="G14" s="157"/>
      <c r="H14" s="179"/>
      <c r="I14" s="180"/>
      <c r="J14" s="181"/>
      <c r="K14" s="196"/>
      <c r="L14" s="33"/>
      <c r="M14" s="89"/>
      <c r="N14" s="33"/>
      <c r="O14" s="19"/>
      <c r="P14" s="197"/>
      <c r="Q14" s="189"/>
      <c r="R14" s="65"/>
      <c r="S14" s="94"/>
      <c r="T14" s="68"/>
      <c r="U14" s="86" t="str">
        <f>IF(AND(Q14&lt;&gt;"",T14&lt;&gt;""),"Remplir QUE la colonne Q ou T",IF(Q14&lt;&gt;"",(Q14+R14)*$P14,IF(T14&lt;&gt;"",(T14+R14)*$P14,"Remplir la colonne Q ou T")))</f>
        <v>Remplir la colonne Q ou T</v>
      </c>
      <c r="V14" s="63"/>
      <c r="W14" s="203" t="str">
        <f t="shared" si="1"/>
        <v>Remplir la colonne L</v>
      </c>
      <c r="X14" s="92" t="str">
        <f>IF(AND($K14&lt;&gt;"Autre",V14=""),"Remplir la colonne V",IF(V14&gt;0,MAX(0,MIN($P$7,V14-W14)),$P$7))</f>
        <v>Remplir la colonne V</v>
      </c>
      <c r="Y14" s="91"/>
      <c r="Z14" s="58" t="str">
        <f>IFERROR((U14*X14*Y14*(1+$M14))/($J$5*$J$6*$J$7),"Remplir les terme C, P, T et TVA")</f>
        <v>Remplir les terme C, P, T et TVA</v>
      </c>
      <c r="AA14" s="59"/>
      <c r="AB14" s="59"/>
      <c r="AC14" s="60">
        <f>AA14-AB14</f>
        <v>0</v>
      </c>
      <c r="AD14" s="61" t="str">
        <f>IF(AND($K14=Données!$D$5,V14=""),IF(AND(AA14&gt;0,AB14&gt;0),MAX(0,MIN(Z14,AC14)),"Remplir colonnes AA et AB"),Z14)</f>
        <v>Remplir les terme C, P, T et TVA</v>
      </c>
      <c r="AE14" s="45"/>
      <c r="AF14" s="65"/>
      <c r="AG14" s="94"/>
      <c r="AH14" s="68"/>
      <c r="AI14" s="86" t="str">
        <f>IF(AND(AE14&lt;&gt;"",AH14&lt;&gt;""),"Remplir QUE la colonne AE ou AH",IF(AE14&lt;&gt;"",(AE14+AF14)*$P14,IF(AH14&lt;&gt;"",(AH14+AF14)*$P14,"Remplir la colonne AE ou AH")))</f>
        <v>Remplir la colonne AE ou AH</v>
      </c>
      <c r="AJ14" s="63"/>
      <c r="AK14" s="203" t="str">
        <f t="shared" si="2"/>
        <v>Remplir la colonne L</v>
      </c>
      <c r="AL14" s="92" t="str">
        <f>IF(AND($K14&lt;&gt;"Autre",AJ14=""),"Remplir la colonne V",IF(AJ14&gt;0,MAX(0,MIN($Q$7,AJ14-AK14)),$Q$7))</f>
        <v>Remplir la colonne V</v>
      </c>
      <c r="AM14" s="91"/>
      <c r="AN14" s="58" t="str">
        <f>IFERROR((AI14*AL14*AM14*(1+$M14))/($J$5*$J$6*$J$7),"Remplir les terme C, P, T et TVA")</f>
        <v>Remplir les terme C, P, T et TVA</v>
      </c>
      <c r="AO14" s="59"/>
      <c r="AP14" s="59"/>
      <c r="AQ14" s="60">
        <f>AO14-AP14</f>
        <v>0</v>
      </c>
      <c r="AR14" s="61" t="str">
        <f>IF(AND($K14=Données!$D$5,AJ14=""),IF(AND(AO14&gt;0,AP14&gt;0),MAX(0,MIN(AN14,AQ14)),"Remplir colonnes AO et AP"),AN14)</f>
        <v>Remplir les terme C, P, T et TVA</v>
      </c>
      <c r="AS14" s="45"/>
      <c r="AT14" s="65"/>
      <c r="AU14" s="94"/>
      <c r="AV14" s="68"/>
      <c r="AW14" s="86" t="str">
        <f>IF(AND(AS14&lt;&gt;"",AV14&lt;&gt;""),"Remplir QUE la colonne AS ou AV",IF(AS14&lt;&gt;"",(AS14+AT14)*$P14,IF(AV14&lt;&gt;"",(AV14+AT14)*$P14,"Remplir la colonne AS ou AV")))</f>
        <v>Remplir la colonne AS ou AV</v>
      </c>
      <c r="AX14" s="63"/>
      <c r="AY14" s="203" t="str">
        <f t="shared" si="3"/>
        <v>Remplir la colonne L</v>
      </c>
      <c r="AZ14" s="92" t="str">
        <f>IF(AND($K14&lt;&gt;"Autre",AX14=""),"Remplir la colonne V",IF(AX14&gt;0,MAX(0,MIN($R$7,AX14-AY14)),$R$7))</f>
        <v>Remplir la colonne V</v>
      </c>
      <c r="BA14" s="91"/>
      <c r="BB14" s="58" t="str">
        <f>IFERROR((AW14*AZ14*BA14*(1+$M14))/($J$5*$J$6*$J$7),"Remplir les terme C, P, T et TVA")</f>
        <v>Remplir les terme C, P, T et TVA</v>
      </c>
      <c r="BC14" s="59"/>
      <c r="BD14" s="59"/>
      <c r="BE14" s="60">
        <f>BC14-BD14</f>
        <v>0</v>
      </c>
      <c r="BF14" s="61" t="str">
        <f>IF(AND($K14=Données!$D$5,AX14=""),IF(AND(BC14&gt;0,BD14&gt;0),MAX(0,MIN(BB14,BE14)),"Remplir colonnes BC et BD"),BB14)</f>
        <v>Remplir les terme C, P, T et TVA</v>
      </c>
      <c r="BG14" s="45"/>
      <c r="BH14" s="65"/>
      <c r="BI14" s="94"/>
      <c r="BJ14" s="68"/>
      <c r="BK14" s="86" t="str">
        <f>IF(AND(BG14&lt;&gt;"",BJ14&lt;&gt;""),"Remplir QUE la colonne BG ou BJ",IF(BG14&lt;&gt;"",(BG14+BH14)*$P14,IF(BJ14&lt;&gt;"",(BJ14+BH14)*$P14,"Remplir la colonne BG ou BJ")))</f>
        <v>Remplir la colonne BG ou BJ</v>
      </c>
      <c r="BL14" s="63"/>
      <c r="BM14" s="203" t="str">
        <f t="shared" si="4"/>
        <v>Remplir la colonne L</v>
      </c>
      <c r="BN14" s="92" t="str">
        <f>IF(AND($K14&lt;&gt;"Autre",BL14=""),"Remplir la colonne V",IF(BL14&gt;0,MAX(0,MIN($S$7,BL14-BM14)),$S$7))</f>
        <v>Remplir la colonne V</v>
      </c>
      <c r="BO14" s="91"/>
      <c r="BP14" s="58" t="str">
        <f>IFERROR((BK14*BN14*BO14*(1+$M14))/($J$5*$J$6*$J$7),"Remplir les terme C, P, T et TVA")</f>
        <v>Remplir les terme C, P, T et TVA</v>
      </c>
      <c r="BQ14" s="59"/>
      <c r="BR14" s="59"/>
      <c r="BS14" s="60">
        <f>BQ14-BR14</f>
        <v>0</v>
      </c>
      <c r="BT14" s="61" t="str">
        <f>IF(AND($K14=Données!$D$5,BL14=""),IF(AND(BQ14&gt;0,BR14&gt;0),MAX(0,MIN(BP14,BS14)),"Remplir colonnes BQ et BR"),BP14)</f>
        <v>Remplir les terme C, P, T et TVA</v>
      </c>
      <c r="BU14" s="45"/>
      <c r="BV14" s="65"/>
      <c r="BW14" s="94"/>
      <c r="BX14" s="68"/>
      <c r="BY14" s="86" t="str">
        <f>IF(AND(BU14&lt;&gt;"",BX14&lt;&gt;""),"Remplir QUE la colonne BU ou BX",IF(BU14&lt;&gt;"",(BU14+BV14)*$P14,IF(BX14&lt;&gt;"",(BX14+BV14)*$P14,"Remplir la colonne BU ou BX")))</f>
        <v>Remplir la colonne BU ou BX</v>
      </c>
      <c r="BZ14" s="63"/>
      <c r="CA14" s="203" t="str">
        <f t="shared" si="5"/>
        <v>Remplir la colonne L</v>
      </c>
      <c r="CB14" s="92" t="str">
        <f>IF(AND($K14&lt;&gt;"Autre",BZ14=""),"Remplir la colonne V",IF(BZ14&gt;0,MAX(0,MIN($T$7,BZ14-CA14)),$T$7))</f>
        <v>Remplir la colonne V</v>
      </c>
      <c r="CC14" s="91"/>
      <c r="CD14" s="58" t="str">
        <f>IFERROR((BY14*CB14*CC14*(1+$M14))/($J$5*$J$6*$J$7),"Remplir les terme C, P, T et TVA")</f>
        <v>Remplir les terme C, P, T et TVA</v>
      </c>
      <c r="CE14" s="59"/>
      <c r="CF14" s="59"/>
      <c r="CG14" s="60">
        <f>CE14-CF14</f>
        <v>0</v>
      </c>
      <c r="CH14" s="61" t="str">
        <f>IF(AND($K14=Données!$D$5,BZ14=""),IF(AND(CE14&gt;0,CF14&gt;0),MAX(0,MIN(CD14,CG14)),"Remplir colonnes CE et CF"),CD14)</f>
        <v>Remplir les terme C, P, T et TVA</v>
      </c>
      <c r="CI14" s="45"/>
      <c r="CJ14" s="65"/>
      <c r="CK14" s="94"/>
      <c r="CL14" s="68"/>
      <c r="CM14" s="86" t="str">
        <f>IF(AND(CI14&lt;&gt;"",CL14&lt;&gt;""),"Remplir QUE la colonne ci ou cl",IF(CI14&lt;&gt;"",(CI14+CJ14)*$P14,IF(CL14&lt;&gt;"",(CL14+CJ14)*$P14,"Remplir la colonne CI ou CL")))</f>
        <v>Remplir la colonne CI ou CL</v>
      </c>
      <c r="CN14" s="63"/>
      <c r="CO14" s="203" t="str">
        <f t="shared" si="6"/>
        <v>Remplir la colonne L</v>
      </c>
      <c r="CP14" s="92" t="str">
        <f>IF(AND($K14&lt;&gt;"Autre",CN14=""),"Remplir la colonne V",IF(CN14&gt;0,MAX(0,MIN($U$7,CN14-CO14)),$U$7))</f>
        <v>Remplir la colonne V</v>
      </c>
      <c r="CQ14" s="91"/>
      <c r="CR14" s="58" t="str">
        <f>IFERROR((CM14*CP14*CQ14*(1+$M14))/($J$5*$J$6*$J$7),"Remplir les terme C, P, T et TVA")</f>
        <v>Remplir les terme C, P, T et TVA</v>
      </c>
      <c r="CS14" s="59"/>
      <c r="CT14" s="59"/>
      <c r="CU14" s="60">
        <f>CS14-CT14</f>
        <v>0</v>
      </c>
      <c r="CV14" s="61" t="str">
        <f>IF(AND($K14=Données!$D$5,CN14=""),IF(AND(CS14&gt;0,CT14&gt;0),MAX(0,MIN(CR14,CU14)),"Remplir colonnes CS et CT"),CR14)</f>
        <v>Remplir les terme C, P, T et TVA</v>
      </c>
      <c r="CW14" s="45"/>
      <c r="CX14" s="65"/>
      <c r="CY14" s="94"/>
      <c r="CZ14" s="68"/>
      <c r="DA14" s="86" t="str">
        <f>IF(AND(CW14&lt;&gt;"",CZ14&lt;&gt;""),"Remplir QUE la colonne CW ou CZ",IF(CW14&lt;&gt;"",(CW14+CX14)*$P14,IF(CZ14&lt;&gt;"",(CZ14+CX14)*$P14,"Remplir la colonne CW ou CZ")))</f>
        <v>Remplir la colonne CW ou CZ</v>
      </c>
      <c r="DB14" s="63"/>
      <c r="DC14" s="203" t="str">
        <f t="shared" si="7"/>
        <v>Remplir la colonne L</v>
      </c>
      <c r="DD14" s="92" t="str">
        <f>IF(AND($K14&lt;&gt;"Autre",DB14=""),"Remplir la colonne V",IF(DB14&gt;0,MAX(0,MIN($V$7,DB14-DC14)),$V$7))</f>
        <v>Remplir la colonne V</v>
      </c>
      <c r="DE14" s="91"/>
      <c r="DF14" s="58" t="str">
        <f>IFERROR((DA14*DD14*DE14*(1+$M14))/($J$5*$J$6*$J$7),"Remplir les terme C, P, T et TVA")</f>
        <v>Remplir les terme C, P, T et TVA</v>
      </c>
      <c r="DG14" s="59"/>
      <c r="DH14" s="59"/>
      <c r="DI14" s="60">
        <f>DG14-DH14</f>
        <v>0</v>
      </c>
      <c r="DJ14" s="61" t="str">
        <f>IF(AND($K14=Données!$D$5,DB14=""),IF(AND(DG14&gt;0,DH14&gt;0),MAX(0,MIN(DF14,DI14)),"Remplir colonnes DG et DH"),DF14)</f>
        <v>Remplir les terme C, P, T et TVA</v>
      </c>
      <c r="DK14" s="45"/>
      <c r="DL14" s="65"/>
      <c r="DM14" s="94"/>
      <c r="DN14" s="68"/>
      <c r="DO14" s="86" t="str">
        <f>IF(AND(DK14&lt;&gt;"",DN14&lt;&gt;""),"Remplir QUE la colonne DK ou DN",IF(DK14&lt;&gt;"",(DK14+DL14)*$P14,IF(DN14&lt;&gt;"",(DN14+DL14)*$P14,"Remplir la colonne DK ou DN")))</f>
        <v>Remplir la colonne DK ou DN</v>
      </c>
      <c r="DP14" s="63"/>
      <c r="DQ14" s="203" t="str">
        <f t="shared" si="8"/>
        <v>Remplir la colonne L</v>
      </c>
      <c r="DR14" s="92" t="str">
        <f>IF(AND($K14&lt;&gt;"Autre",DP14=""),"Remplir la colonne V",IF(DP14&gt;0,MAX(0,MIN($W$7,DP14-DQ14)),$W$7))</f>
        <v>Remplir la colonne V</v>
      </c>
      <c r="DS14" s="91"/>
      <c r="DT14" s="58" t="str">
        <f>IFERROR((DO14*DR14*DS14*(1+$M14))/($J$5*$J$6*$J$7),"Remplir les terme C, P, T et TVA")</f>
        <v>Remplir les terme C, P, T et TVA</v>
      </c>
      <c r="DU14" s="59"/>
      <c r="DV14" s="59"/>
      <c r="DW14" s="60">
        <f>DU14-DV14</f>
        <v>0</v>
      </c>
      <c r="DX14" s="61" t="str">
        <f>IF(AND($K14=Données!$D$5,DP14=""),IF(AND(DU14&gt;0,DV14&gt;0),MAX(0,MIN(DT14,DW14)),"Remplir colonnes DU et DV"),DT14)</f>
        <v>Remplir les terme C, P, T et TVA</v>
      </c>
      <c r="DY14" s="62" t="str">
        <f t="shared" ref="DY14:DY15" si="10">IFERROR(IF(ISBLANK(A14),"REMPLIR TYPE DE CLIENT",IF(N14="oui",SUM(periode2ges),"Attestation sur honneur NON")),0)</f>
        <v>REMPLIR TYPE DE CLIENT</v>
      </c>
    </row>
    <row r="15" spans="1:134" customFormat="1" ht="15.75" thickBot="1" x14ac:dyDescent="0.3">
      <c r="A15" s="44"/>
      <c r="B15" s="156"/>
      <c r="C15" s="156"/>
      <c r="D15" s="156"/>
      <c r="E15" s="156"/>
      <c r="F15" s="156"/>
      <c r="G15" s="157"/>
      <c r="H15" s="179"/>
      <c r="I15" s="180"/>
      <c r="J15" s="181"/>
      <c r="K15" s="196"/>
      <c r="L15" s="33"/>
      <c r="M15" s="89"/>
      <c r="N15" s="33"/>
      <c r="O15" s="19"/>
      <c r="P15" s="197"/>
      <c r="Q15" s="189"/>
      <c r="R15" s="65"/>
      <c r="S15" s="94"/>
      <c r="T15" s="68"/>
      <c r="U15" s="86" t="str">
        <f>IF(AND(Q15&lt;&gt;"",T15&lt;&gt;""),"Remplir QUE la colonne Q ou T",IF(Q15&lt;&gt;"",(Q15+R15)*$P15,IF(T15&lt;&gt;"",(T15+R15)*$P15,"Remplir la colonne Q ou T")))</f>
        <v>Remplir la colonne Q ou T</v>
      </c>
      <c r="V15" s="63"/>
      <c r="W15" s="203" t="str">
        <f t="shared" si="1"/>
        <v>Remplir la colonne L</v>
      </c>
      <c r="X15" s="92" t="str">
        <f>IF(AND($K15&lt;&gt;"Autre",V15=""),"Remplir la colonne V",IF(V15&gt;0,MAX(0,MIN($P$7,V15-W15)),$P$7))</f>
        <v>Remplir la colonne V</v>
      </c>
      <c r="Y15" s="91"/>
      <c r="Z15" s="58" t="str">
        <f>IFERROR((U15*X15*Y15*(1+$M15))/($J$5*$J$6*$J$7),"Remplir les terme C, P, T et TVA")</f>
        <v>Remplir les terme C, P, T et TVA</v>
      </c>
      <c r="AA15" s="59"/>
      <c r="AB15" s="59"/>
      <c r="AC15" s="60">
        <f>AA15-AB15</f>
        <v>0</v>
      </c>
      <c r="AD15" s="61" t="str">
        <f>IF(AND($K15=Données!$D$5,V15=""),IF(AND(AA15&gt;0,AB15&gt;0),MAX(0,MIN(Z15,AC15)),"Remplir colonnes AA et AB"),Z15)</f>
        <v>Remplir les terme C, P, T et TVA</v>
      </c>
      <c r="AE15" s="45"/>
      <c r="AF15" s="65"/>
      <c r="AG15" s="94"/>
      <c r="AH15" s="68"/>
      <c r="AI15" s="86" t="str">
        <f>IF(AND(AE15&lt;&gt;"",AH15&lt;&gt;""),"Remplir QUE la colonne AE ou AH",IF(AE15&lt;&gt;"",(AE15+AF15)*$P15,IF(AH15&lt;&gt;"",(AH15+AF15)*$P15,"Remplir la colonne AE ou AH")))</f>
        <v>Remplir la colonne AE ou AH</v>
      </c>
      <c r="AJ15" s="63"/>
      <c r="AK15" s="203" t="str">
        <f t="shared" si="2"/>
        <v>Remplir la colonne L</v>
      </c>
      <c r="AL15" s="92" t="str">
        <f>IF(AND($K15&lt;&gt;"Autre",AJ15=""),"Remplir la colonne V",IF(AJ15&gt;0,MAX(0,MIN($Q$7,AJ15-AK15)),$Q$7))</f>
        <v>Remplir la colonne V</v>
      </c>
      <c r="AM15" s="91"/>
      <c r="AN15" s="58" t="str">
        <f>IFERROR((AI15*AL15*AM15*(1+$M15))/($J$5*$J$6*$J$7),"Remplir les terme C, P, T et TVA")</f>
        <v>Remplir les terme C, P, T et TVA</v>
      </c>
      <c r="AO15" s="59"/>
      <c r="AP15" s="59"/>
      <c r="AQ15" s="60">
        <f>AO15-AP15</f>
        <v>0</v>
      </c>
      <c r="AR15" s="61" t="str">
        <f>IF(AND($K15=Données!$D$5,AJ15=""),IF(AND(AO15&gt;0,AP15&gt;0),MAX(0,MIN(AN15,AQ15)),"Remplir colonnes AO et AP"),AN15)</f>
        <v>Remplir les terme C, P, T et TVA</v>
      </c>
      <c r="AS15" s="45"/>
      <c r="AT15" s="65"/>
      <c r="AU15" s="94"/>
      <c r="AV15" s="68"/>
      <c r="AW15" s="86" t="str">
        <f>IF(AND(AS15&lt;&gt;"",AV15&lt;&gt;""),"Remplir QUE la colonne AS ou AV",IF(AS15&lt;&gt;"",(AS15+AT15)*$P15,IF(AV15&lt;&gt;"",(AV15+AT15)*$P15,"Remplir la colonne AS ou AV")))</f>
        <v>Remplir la colonne AS ou AV</v>
      </c>
      <c r="AX15" s="63"/>
      <c r="AY15" s="203" t="str">
        <f t="shared" si="3"/>
        <v>Remplir la colonne L</v>
      </c>
      <c r="AZ15" s="92" t="str">
        <f>IF(AND($K15&lt;&gt;"Autre",AX15=""),"Remplir la colonne V",IF(AX15&gt;0,MAX(0,MIN($R$7,AX15-AY15)),$R$7))</f>
        <v>Remplir la colonne V</v>
      </c>
      <c r="BA15" s="91"/>
      <c r="BB15" s="58" t="str">
        <f>IFERROR((AW15*AZ15*BA15*(1+$M15))/($J$5*$J$6*$J$7),"Remplir les terme C, P, T et TVA")</f>
        <v>Remplir les terme C, P, T et TVA</v>
      </c>
      <c r="BC15" s="59"/>
      <c r="BD15" s="59"/>
      <c r="BE15" s="60">
        <f>BC15-BD15</f>
        <v>0</v>
      </c>
      <c r="BF15" s="61" t="str">
        <f>IF(AND($K15=Données!$D$5,AX15=""),IF(AND(BC15&gt;0,BD15&gt;0),MAX(0,MIN(BB15,BE15)),"Remplir colonnes BC et BD"),BB15)</f>
        <v>Remplir les terme C, P, T et TVA</v>
      </c>
      <c r="BG15" s="45"/>
      <c r="BH15" s="65"/>
      <c r="BI15" s="94"/>
      <c r="BJ15" s="68"/>
      <c r="BK15" s="86" t="str">
        <f>IF(AND(BG15&lt;&gt;"",BJ15&lt;&gt;""),"Remplir QUE la colonne BG ou BJ",IF(BG15&lt;&gt;"",(BG15+BH15)*$P15,IF(BJ15&lt;&gt;"",(BJ15+BH15)*$P15,"Remplir la colonne BG ou BJ")))</f>
        <v>Remplir la colonne BG ou BJ</v>
      </c>
      <c r="BL15" s="63"/>
      <c r="BM15" s="203" t="str">
        <f t="shared" si="4"/>
        <v>Remplir la colonne L</v>
      </c>
      <c r="BN15" s="92" t="str">
        <f>IF(AND($K15&lt;&gt;"Autre",BL15=""),"Remplir la colonne V",IF(BL15&gt;0,MAX(0,MIN($S$7,BL15-BM15)),$S$7))</f>
        <v>Remplir la colonne V</v>
      </c>
      <c r="BO15" s="91"/>
      <c r="BP15" s="58" t="str">
        <f>IFERROR((BK15*BN15*BO15*(1+$M15))/($J$5*$J$6*$J$7),"Remplir les terme C, P, T et TVA")</f>
        <v>Remplir les terme C, P, T et TVA</v>
      </c>
      <c r="BQ15" s="59"/>
      <c r="BR15" s="59"/>
      <c r="BS15" s="60">
        <f>BQ15-BR15</f>
        <v>0</v>
      </c>
      <c r="BT15" s="61" t="str">
        <f>IF(AND($K15=Données!$D$5,BL15=""),IF(AND(BQ15&gt;0,BR15&gt;0),MAX(0,MIN(BP15,BS15)),"Remplir colonnes BQ et BR"),BP15)</f>
        <v>Remplir les terme C, P, T et TVA</v>
      </c>
      <c r="BU15" s="45"/>
      <c r="BV15" s="65"/>
      <c r="BW15" s="94"/>
      <c r="BX15" s="68"/>
      <c r="BY15" s="86" t="str">
        <f>IF(AND(BU15&lt;&gt;"",BX15&lt;&gt;""),"Remplir QUE la colonne BU ou BX",IF(BU15&lt;&gt;"",(BU15+BV15)*$P15,IF(BX15&lt;&gt;"",(BX15+BV15)*$P15,"Remplir la colonne BU ou BX")))</f>
        <v>Remplir la colonne BU ou BX</v>
      </c>
      <c r="BZ15" s="63"/>
      <c r="CA15" s="203" t="str">
        <f t="shared" si="5"/>
        <v>Remplir la colonne L</v>
      </c>
      <c r="CB15" s="92" t="str">
        <f>IF(AND($K15&lt;&gt;"Autre",BZ15=""),"Remplir la colonne V",IF(BZ15&gt;0,MAX(0,MIN($T$7,BZ15-CA15)),$T$7))</f>
        <v>Remplir la colonne V</v>
      </c>
      <c r="CC15" s="91"/>
      <c r="CD15" s="58" t="str">
        <f>IFERROR((BY15*CB15*CC15*(1+$M15))/($J$5*$J$6*$J$7),"Remplir les terme C, P, T et TVA")</f>
        <v>Remplir les terme C, P, T et TVA</v>
      </c>
      <c r="CE15" s="59"/>
      <c r="CF15" s="59"/>
      <c r="CG15" s="60">
        <f>CE15-CF15</f>
        <v>0</v>
      </c>
      <c r="CH15" s="61" t="str">
        <f>IF(AND($K15=Données!$D$5,BZ15=""),IF(AND(CE15&gt;0,CF15&gt;0),MAX(0,MIN(CD15,CG15)),"Remplir colonnes CE et CF"),CD15)</f>
        <v>Remplir les terme C, P, T et TVA</v>
      </c>
      <c r="CI15" s="45"/>
      <c r="CJ15" s="65"/>
      <c r="CK15" s="94"/>
      <c r="CL15" s="68"/>
      <c r="CM15" s="86" t="str">
        <f>IF(AND(CI15&lt;&gt;"",CL15&lt;&gt;""),"Remplir QUE la colonne ci ou cl",IF(CI15&lt;&gt;"",(CI15+CJ15)*$P15,IF(CL15&lt;&gt;"",(CL15+CJ15)*$P15,"Remplir la colonne CI ou CL")))</f>
        <v>Remplir la colonne CI ou CL</v>
      </c>
      <c r="CN15" s="63"/>
      <c r="CO15" s="203" t="str">
        <f t="shared" si="6"/>
        <v>Remplir la colonne L</v>
      </c>
      <c r="CP15" s="92" t="str">
        <f>IF(AND($K15&lt;&gt;"Autre",CN15=""),"Remplir la colonne V",IF(CN15&gt;0,MAX(0,MIN($U$7,CN15-CO15)),$U$7))</f>
        <v>Remplir la colonne V</v>
      </c>
      <c r="CQ15" s="91"/>
      <c r="CR15" s="58" t="str">
        <f>IFERROR((CM15*CP15*CQ15*(1+$M15))/($J$5*$J$6*$J$7),"Remplir les terme C, P, T et TVA")</f>
        <v>Remplir les terme C, P, T et TVA</v>
      </c>
      <c r="CS15" s="59"/>
      <c r="CT15" s="59"/>
      <c r="CU15" s="60">
        <f>CS15-CT15</f>
        <v>0</v>
      </c>
      <c r="CV15" s="61" t="str">
        <f>IF(AND($K15=Données!$D$5,CN15=""),IF(AND(CS15&gt;0,CT15&gt;0),MAX(0,MIN(CR15,CU15)),"Remplir colonnes CS et CT"),CR15)</f>
        <v>Remplir les terme C, P, T et TVA</v>
      </c>
      <c r="CW15" s="45"/>
      <c r="CX15" s="65"/>
      <c r="CY15" s="94"/>
      <c r="CZ15" s="68"/>
      <c r="DA15" s="86" t="str">
        <f>IF(AND(CW15&lt;&gt;"",CZ15&lt;&gt;""),"Remplir QUE la colonne CW ou CZ",IF(CW15&lt;&gt;"",(CW15+CX15)*$P15,IF(CZ15&lt;&gt;"",(CZ15+CX15)*$P15,"Remplir la colonne CW ou CZ")))</f>
        <v>Remplir la colonne CW ou CZ</v>
      </c>
      <c r="DB15" s="63"/>
      <c r="DC15" s="203" t="str">
        <f t="shared" si="7"/>
        <v>Remplir la colonne L</v>
      </c>
      <c r="DD15" s="92" t="str">
        <f>IF(AND($K15&lt;&gt;"Autre",DB15=""),"Remplir la colonne V",IF(DB15&gt;0,MAX(0,MIN($V$7,DB15-DC15)),$V$7))</f>
        <v>Remplir la colonne V</v>
      </c>
      <c r="DE15" s="91"/>
      <c r="DF15" s="58" t="str">
        <f>IFERROR((DA15*DD15*DE15*(1+$M15))/($J$5*$J$6*$J$7),"Remplir les terme C, P, T et TVA")</f>
        <v>Remplir les terme C, P, T et TVA</v>
      </c>
      <c r="DG15" s="59"/>
      <c r="DH15" s="59"/>
      <c r="DI15" s="60">
        <f>DG15-DH15</f>
        <v>0</v>
      </c>
      <c r="DJ15" s="61" t="str">
        <f>IF(AND($K15=Données!$D$5,DB15=""),IF(AND(DG15&gt;0,DH15&gt;0),MAX(0,MIN(DF15,DI15)),"Remplir colonnes DG et DH"),DF15)</f>
        <v>Remplir les terme C, P, T et TVA</v>
      </c>
      <c r="DK15" s="45"/>
      <c r="DL15" s="65"/>
      <c r="DM15" s="94"/>
      <c r="DN15" s="68"/>
      <c r="DO15" s="86" t="str">
        <f>IF(AND(DK15&lt;&gt;"",DN15&lt;&gt;""),"Remplir QUE la colonne DK ou DN",IF(DK15&lt;&gt;"",(DK15+DL15)*$P15,IF(DN15&lt;&gt;"",(DN15+DL15)*$P15,"Remplir la colonne DK ou DN")))</f>
        <v>Remplir la colonne DK ou DN</v>
      </c>
      <c r="DP15" s="63"/>
      <c r="DQ15" s="203" t="str">
        <f t="shared" si="8"/>
        <v>Remplir la colonne L</v>
      </c>
      <c r="DR15" s="92" t="str">
        <f>IF(AND($K15&lt;&gt;"Autre",DP15=""),"Remplir la colonne V",IF(DP15&gt;0,MAX(0,MIN($W$7,DP15-DQ15)),$W$7))</f>
        <v>Remplir la colonne V</v>
      </c>
      <c r="DS15" s="91"/>
      <c r="DT15" s="58" t="str">
        <f>IFERROR((DO15*DR15*DS15*(1+$M15))/($J$5*$J$6*$J$7),"Remplir les terme C, P, T et TVA")</f>
        <v>Remplir les terme C, P, T et TVA</v>
      </c>
      <c r="DU15" s="59"/>
      <c r="DV15" s="59"/>
      <c r="DW15" s="60">
        <f>DU15-DV15</f>
        <v>0</v>
      </c>
      <c r="DX15" s="61" t="str">
        <f>IF(AND($K15=Données!$D$5,DP15=""),IF(AND(DU15&gt;0,DV15&gt;0),MAX(0,MIN(DT15,DW15)),"Remplir colonnes DU et DV"),DT15)</f>
        <v>Remplir les terme C, P, T et TVA</v>
      </c>
      <c r="DY15" s="62" t="str">
        <f t="shared" si="10"/>
        <v>REMPLIR TYPE DE CLIENT</v>
      </c>
    </row>
    <row r="16" spans="1:134" ht="15.75" thickBot="1" x14ac:dyDescent="0.3">
      <c r="A16" s="44"/>
      <c r="B16" s="156"/>
      <c r="C16" s="156"/>
      <c r="D16" s="156"/>
      <c r="E16" s="156"/>
      <c r="F16" s="156"/>
      <c r="G16" s="157"/>
      <c r="H16" s="179"/>
      <c r="I16" s="180"/>
      <c r="J16" s="181"/>
      <c r="K16" s="196"/>
      <c r="L16" s="33"/>
      <c r="M16" s="89"/>
      <c r="N16" s="33"/>
      <c r="O16" s="19"/>
      <c r="P16" s="197"/>
      <c r="Q16" s="189"/>
      <c r="R16" s="65"/>
      <c r="S16" s="94"/>
      <c r="T16" s="68"/>
      <c r="U16" s="86" t="str">
        <f t="shared" ref="U16:U17" si="11">IF(AND(Q16&lt;&gt;"",T16&lt;&gt;""),"Remplir QUE la colonne Q ou T",IF(Q16&lt;&gt;"",(Q16+R16)*$P16,IF(T16&lt;&gt;"",(T16+R16)*$P16,"Remplir la colonne Q ou T")))</f>
        <v>Remplir la colonne Q ou T</v>
      </c>
      <c r="V16" s="63"/>
      <c r="W16" s="203" t="str">
        <f t="shared" si="1"/>
        <v>Remplir la colonne L</v>
      </c>
      <c r="X16" s="92" t="str">
        <f t="shared" ref="X16:X17" si="12">IF(AND($K16&lt;&gt;"Autre",V16=""),"Remplir la colonne V",IF(V16&gt;0,MAX(0,MIN($P$7,V16-W16)),$P$7))</f>
        <v>Remplir la colonne V</v>
      </c>
      <c r="Y16" s="91"/>
      <c r="Z16" s="58" t="str">
        <f t="shared" ref="Z16:Z17" si="13">IFERROR((U16*X16*Y16*(1+$M16))/($J$5*$J$6*$J$7),"Remplir les terme C, P, T et TVA")</f>
        <v>Remplir les terme C, P, T et TVA</v>
      </c>
      <c r="AA16" s="59"/>
      <c r="AB16" s="59"/>
      <c r="AC16" s="60">
        <f t="shared" ref="AC16:AC17" si="14">AA16-AB16</f>
        <v>0</v>
      </c>
      <c r="AD16" s="61" t="str">
        <f>IF(AND($K16=Données!$D$5,V16=""),IF(AND(AA16&gt;0,AB16&gt;0),MAX(0,MIN(Z16,AC16)),"Remplir colonnes AA et AB"),Z16)</f>
        <v>Remplir les terme C, P, T et TVA</v>
      </c>
      <c r="AE16" s="45"/>
      <c r="AF16" s="65"/>
      <c r="AG16" s="94"/>
      <c r="AH16" s="68"/>
      <c r="AI16" s="86" t="str">
        <f t="shared" ref="AI16:AI17" si="15">IF(AND(AE16&lt;&gt;"",AH16&lt;&gt;""),"Remplir QUE la colonne AE ou AH",IF(AE16&lt;&gt;"",(AE16+AF16)*$P16,IF(AH16&lt;&gt;"",(AH16+AF16)*$P16,"Remplir la colonne AE ou AH")))</f>
        <v>Remplir la colonne AE ou AH</v>
      </c>
      <c r="AJ16" s="63"/>
      <c r="AK16" s="203" t="str">
        <f t="shared" si="2"/>
        <v>Remplir la colonne L</v>
      </c>
      <c r="AL16" s="92" t="str">
        <f t="shared" ref="AL16:AL17" si="16">IF(AND($K16&lt;&gt;"Autre",AJ16=""),"Remplir la colonne V",IF(AJ16&gt;0,MAX(0,MIN($Q$7,AJ16-AK16)),$Q$7))</f>
        <v>Remplir la colonne V</v>
      </c>
      <c r="AM16" s="91"/>
      <c r="AN16" s="58" t="str">
        <f t="shared" ref="AN16:AN17" si="17">IFERROR((AI16*AL16*AM16*(1+$M16))/($J$5*$J$6*$J$7),"Remplir les terme C, P, T et TVA")</f>
        <v>Remplir les terme C, P, T et TVA</v>
      </c>
      <c r="AO16" s="59"/>
      <c r="AP16" s="59"/>
      <c r="AQ16" s="60">
        <f t="shared" ref="AQ16:AQ17" si="18">AO16-AP16</f>
        <v>0</v>
      </c>
      <c r="AR16" s="61" t="str">
        <f>IF(AND($K16=Données!$D$5,AJ16=""),IF(AND(AO16&gt;0,AP16&gt;0),MAX(0,MIN(AN16,AQ16)),"Remplir colonnes AO et AP"),AN16)</f>
        <v>Remplir les terme C, P, T et TVA</v>
      </c>
      <c r="AS16" s="45"/>
      <c r="AT16" s="65"/>
      <c r="AU16" s="94"/>
      <c r="AV16" s="68"/>
      <c r="AW16" s="86" t="str">
        <f t="shared" ref="AW16:AW17" si="19">IF(AND(AS16&lt;&gt;"",AV16&lt;&gt;""),"Remplir QUE la colonne AS ou AV",IF(AS16&lt;&gt;"",(AS16+AT16)*$P16,IF(AV16&lt;&gt;"",(AV16+AT16)*$P16,"Remplir la colonne AS ou AV")))</f>
        <v>Remplir la colonne AS ou AV</v>
      </c>
      <c r="AX16" s="63"/>
      <c r="AY16" s="203" t="str">
        <f t="shared" si="3"/>
        <v>Remplir la colonne L</v>
      </c>
      <c r="AZ16" s="92" t="str">
        <f t="shared" ref="AZ16:AZ17" si="20">IF(AND($K16&lt;&gt;"Autre",AX16=""),"Remplir la colonne V",IF(AX16&gt;0,MAX(0,MIN($R$7,AX16-AY16)),$R$7))</f>
        <v>Remplir la colonne V</v>
      </c>
      <c r="BA16" s="91"/>
      <c r="BB16" s="58" t="str">
        <f t="shared" ref="BB16:BB17" si="21">IFERROR((AW16*AZ16*BA16*(1+$M16))/($J$5*$J$6*$J$7),"Remplir les terme C, P, T et TVA")</f>
        <v>Remplir les terme C, P, T et TVA</v>
      </c>
      <c r="BC16" s="59"/>
      <c r="BD16" s="59"/>
      <c r="BE16" s="60">
        <f t="shared" ref="BE16:BE17" si="22">BC16-BD16</f>
        <v>0</v>
      </c>
      <c r="BF16" s="61" t="str">
        <f>IF(AND($K16=Données!$D$5,AX16=""),IF(AND(BC16&gt;0,BD16&gt;0),MAX(0,MIN(BB16,BE16)),"Remplir colonnes BC et BD"),BB16)</f>
        <v>Remplir les terme C, P, T et TVA</v>
      </c>
      <c r="BG16" s="45"/>
      <c r="BH16" s="65"/>
      <c r="BI16" s="94"/>
      <c r="BJ16" s="68"/>
      <c r="BK16" s="86" t="str">
        <f t="shared" ref="BK16:BK17" si="23">IF(AND(BG16&lt;&gt;"",BJ16&lt;&gt;""),"Remplir QUE la colonne BG ou BJ",IF(BG16&lt;&gt;"",(BG16+BH16)*$P16,IF(BJ16&lt;&gt;"",(BJ16+BH16)*$P16,"Remplir la colonne BG ou BJ")))</f>
        <v>Remplir la colonne BG ou BJ</v>
      </c>
      <c r="BL16" s="63"/>
      <c r="BM16" s="203" t="str">
        <f t="shared" si="4"/>
        <v>Remplir la colonne L</v>
      </c>
      <c r="BN16" s="92" t="str">
        <f t="shared" ref="BN16:BN17" si="24">IF(AND($K16&lt;&gt;"Autre",BL16=""),"Remplir la colonne V",IF(BL16&gt;0,MAX(0,MIN($S$7,BL16-BM16)),$S$7))</f>
        <v>Remplir la colonne V</v>
      </c>
      <c r="BO16" s="91"/>
      <c r="BP16" s="58" t="str">
        <f t="shared" ref="BP16:BP17" si="25">IFERROR((BK16*BN16*BO16*(1+$M16))/($J$5*$J$6*$J$7),"Remplir les terme C, P, T et TVA")</f>
        <v>Remplir les terme C, P, T et TVA</v>
      </c>
      <c r="BQ16" s="59"/>
      <c r="BR16" s="59"/>
      <c r="BS16" s="60">
        <f t="shared" ref="BS16:BS17" si="26">BQ16-BR16</f>
        <v>0</v>
      </c>
      <c r="BT16" s="61" t="str">
        <f>IF(AND($K16=Données!$D$5,BL16=""),IF(AND(BQ16&gt;0,BR16&gt;0),MAX(0,MIN(BP16,BS16)),"Remplir colonnes BQ et BR"),BP16)</f>
        <v>Remplir les terme C, P, T et TVA</v>
      </c>
      <c r="BU16" s="45"/>
      <c r="BV16" s="65"/>
      <c r="BW16" s="94"/>
      <c r="BX16" s="68"/>
      <c r="BY16" s="86" t="str">
        <f t="shared" ref="BY16:BY17" si="27">IF(AND(BU16&lt;&gt;"",BX16&lt;&gt;""),"Remplir QUE la colonne BU ou BX",IF(BU16&lt;&gt;"",(BU16+BV16)*$P16,IF(BX16&lt;&gt;"",(BX16+BV16)*$P16,"Remplir la colonne BU ou BX")))</f>
        <v>Remplir la colonne BU ou BX</v>
      </c>
      <c r="BZ16" s="63"/>
      <c r="CA16" s="203" t="str">
        <f t="shared" si="5"/>
        <v>Remplir la colonne L</v>
      </c>
      <c r="CB16" s="92" t="str">
        <f t="shared" ref="CB16:CB17" si="28">IF(AND($K16&lt;&gt;"Autre",BZ16=""),"Remplir la colonne V",IF(BZ16&gt;0,MAX(0,MIN($T$7,BZ16-CA16)),$T$7))</f>
        <v>Remplir la colonne V</v>
      </c>
      <c r="CC16" s="91"/>
      <c r="CD16" s="58" t="str">
        <f t="shared" ref="CD16:CD17" si="29">IFERROR((BY16*CB16*CC16*(1+$M16))/($J$5*$J$6*$J$7),"Remplir les terme C, P, T et TVA")</f>
        <v>Remplir les terme C, P, T et TVA</v>
      </c>
      <c r="CE16" s="59"/>
      <c r="CF16" s="59"/>
      <c r="CG16" s="60">
        <f t="shared" ref="CG16:CG17" si="30">CE16-CF16</f>
        <v>0</v>
      </c>
      <c r="CH16" s="61" t="str">
        <f>IF(AND($K16=Données!$D$5,BZ16=""),IF(AND(CE16&gt;0,CF16&gt;0),MAX(0,MIN(CD16,CG16)),"Remplir colonnes CE et CF"),CD16)</f>
        <v>Remplir les terme C, P, T et TVA</v>
      </c>
      <c r="CI16" s="45"/>
      <c r="CJ16" s="65"/>
      <c r="CK16" s="94"/>
      <c r="CL16" s="68"/>
      <c r="CM16" s="86" t="str">
        <f t="shared" ref="CM16:CM17" si="31">IF(AND(CI16&lt;&gt;"",CL16&lt;&gt;""),"Remplir QUE la colonne ci ou cl",IF(CI16&lt;&gt;"",(CI16+CJ16)*$P16,IF(CL16&lt;&gt;"",(CL16+CJ16)*$P16,"Remplir la colonne CI ou CL")))</f>
        <v>Remplir la colonne CI ou CL</v>
      </c>
      <c r="CN16" s="63"/>
      <c r="CO16" s="203" t="str">
        <f t="shared" si="6"/>
        <v>Remplir la colonne L</v>
      </c>
      <c r="CP16" s="92" t="str">
        <f t="shared" ref="CP16:CP17" si="32">IF(AND($K16&lt;&gt;"Autre",CN16=""),"Remplir la colonne V",IF(CN16&gt;0,MAX(0,MIN($U$7,CN16-CO16)),$U$7))</f>
        <v>Remplir la colonne V</v>
      </c>
      <c r="CQ16" s="91"/>
      <c r="CR16" s="58" t="str">
        <f t="shared" ref="CR16:CR17" si="33">IFERROR((CM16*CP16*CQ16*(1+$M16))/($J$5*$J$6*$J$7),"Remplir les terme C, P, T et TVA")</f>
        <v>Remplir les terme C, P, T et TVA</v>
      </c>
      <c r="CS16" s="59"/>
      <c r="CT16" s="59"/>
      <c r="CU16" s="60">
        <f t="shared" ref="CU16:CU17" si="34">CS16-CT16</f>
        <v>0</v>
      </c>
      <c r="CV16" s="61" t="str">
        <f>IF(AND($K16=Données!$D$5,CN16=""),IF(AND(CS16&gt;0,CT16&gt;0),MAX(0,MIN(CR16,CU16)),"Remplir colonnes CS et CT"),CR16)</f>
        <v>Remplir les terme C, P, T et TVA</v>
      </c>
      <c r="CW16" s="45"/>
      <c r="CX16" s="65"/>
      <c r="CY16" s="94"/>
      <c r="CZ16" s="68"/>
      <c r="DA16" s="86" t="str">
        <f t="shared" ref="DA16:DA17" si="35">IF(AND(CW16&lt;&gt;"",CZ16&lt;&gt;""),"Remplir QUE la colonne CW ou CZ",IF(CW16&lt;&gt;"",(CW16+CX16)*$P16,IF(CZ16&lt;&gt;"",(CZ16+CX16)*$P16,"Remplir la colonne CW ou CZ")))</f>
        <v>Remplir la colonne CW ou CZ</v>
      </c>
      <c r="DB16" s="63"/>
      <c r="DC16" s="203" t="str">
        <f t="shared" si="7"/>
        <v>Remplir la colonne L</v>
      </c>
      <c r="DD16" s="92" t="str">
        <f t="shared" ref="DD16:DD17" si="36">IF(AND($K16&lt;&gt;"Autre",DB16=""),"Remplir la colonne V",IF(DB16&gt;0,MAX(0,MIN($V$7,DB16-DC16)),$V$7))</f>
        <v>Remplir la colonne V</v>
      </c>
      <c r="DE16" s="91"/>
      <c r="DF16" s="58" t="str">
        <f t="shared" ref="DF16:DF17" si="37">IFERROR((DA16*DD16*DE16*(1+$M16))/($J$5*$J$6*$J$7),"Remplir les terme C, P, T et TVA")</f>
        <v>Remplir les terme C, P, T et TVA</v>
      </c>
      <c r="DG16" s="59"/>
      <c r="DH16" s="59"/>
      <c r="DI16" s="60">
        <f t="shared" ref="DI16:DI17" si="38">DG16-DH16</f>
        <v>0</v>
      </c>
      <c r="DJ16" s="61" t="str">
        <f>IF(AND($K16=Données!$D$5,DB16=""),IF(AND(DG16&gt;0,DH16&gt;0),MAX(0,MIN(DF16,DI16)),"Remplir colonnes DG et DH"),DF16)</f>
        <v>Remplir les terme C, P, T et TVA</v>
      </c>
      <c r="DK16" s="45"/>
      <c r="DL16" s="65"/>
      <c r="DM16" s="94"/>
      <c r="DN16" s="68"/>
      <c r="DO16" s="86" t="str">
        <f t="shared" ref="DO16:DO17" si="39">IF(AND(DK16&lt;&gt;"",DN16&lt;&gt;""),"Remplir QUE la colonne DK ou DN",IF(DK16&lt;&gt;"",(DK16+DL16)*$P16,IF(DN16&lt;&gt;"",(DN16+DL16)*$P16,"Remplir la colonne DK ou DN")))</f>
        <v>Remplir la colonne DK ou DN</v>
      </c>
      <c r="DP16" s="63"/>
      <c r="DQ16" s="203" t="str">
        <f t="shared" si="8"/>
        <v>Remplir la colonne L</v>
      </c>
      <c r="DR16" s="92" t="str">
        <f t="shared" ref="DR16:DR17" si="40">IF(AND($K16&lt;&gt;"Autre",DP16=""),"Remplir la colonne V",IF(DP16&gt;0,MAX(0,MIN($W$7,DP16-DQ16)),$W$7))</f>
        <v>Remplir la colonne V</v>
      </c>
      <c r="DS16" s="91"/>
      <c r="DT16" s="58" t="str">
        <f t="shared" ref="DT16:DT17" si="41">IFERROR((DO16*DR16*DS16*(1+$M16))/($J$5*$J$6*$J$7),"Remplir les terme C, P, T et TVA")</f>
        <v>Remplir les terme C, P, T et TVA</v>
      </c>
      <c r="DU16" s="59"/>
      <c r="DV16" s="59"/>
      <c r="DW16" s="60">
        <f t="shared" ref="DW16:DW17" si="42">DU16-DV16</f>
        <v>0</v>
      </c>
      <c r="DX16" s="61" t="str">
        <f>IF(AND($K16=Données!$D$5,DP16=""),IF(AND(DU16&gt;0,DV16&gt;0),MAX(0,MIN(DT16,DW16)),"Remplir colonnes DU et DV"),DT16)</f>
        <v>Remplir les terme C, P, T et TVA</v>
      </c>
      <c r="DY16" s="62" t="str">
        <f t="shared" ref="DY16:DY17" si="43">IFERROR(IF(ISBLANK(A16),"REMPLIR TYPE DE CLIENT",IF(N16="oui",SUM(periode2ges),"Attestation sur honneur NON")),0)</f>
        <v>REMPLIR TYPE DE CLIENT</v>
      </c>
    </row>
    <row r="17" spans="1:129" x14ac:dyDescent="0.25">
      <c r="A17" s="44"/>
      <c r="B17" s="156"/>
      <c r="C17" s="156"/>
      <c r="D17" s="156"/>
      <c r="E17" s="156"/>
      <c r="F17" s="156"/>
      <c r="G17" s="157"/>
      <c r="H17" s="179"/>
      <c r="I17" s="180"/>
      <c r="J17" s="181"/>
      <c r="K17" s="196"/>
      <c r="L17" s="33"/>
      <c r="M17" s="89"/>
      <c r="N17" s="33"/>
      <c r="O17" s="19"/>
      <c r="P17" s="197"/>
      <c r="Q17" s="189"/>
      <c r="R17" s="65"/>
      <c r="S17" s="94"/>
      <c r="T17" s="68"/>
      <c r="U17" s="86" t="str">
        <f t="shared" si="11"/>
        <v>Remplir la colonne Q ou T</v>
      </c>
      <c r="V17" s="63"/>
      <c r="W17" s="203" t="str">
        <f t="shared" si="1"/>
        <v>Remplir la colonne L</v>
      </c>
      <c r="X17" s="92" t="str">
        <f t="shared" si="12"/>
        <v>Remplir la colonne V</v>
      </c>
      <c r="Y17" s="91"/>
      <c r="Z17" s="58" t="str">
        <f t="shared" si="13"/>
        <v>Remplir les terme C, P, T et TVA</v>
      </c>
      <c r="AA17" s="59"/>
      <c r="AB17" s="59"/>
      <c r="AC17" s="60">
        <f t="shared" si="14"/>
        <v>0</v>
      </c>
      <c r="AD17" s="61" t="str">
        <f>IF(AND($K17=Données!$D$5,V17=""),IF(AND(AA17&gt;0,AB17&gt;0),MAX(0,MIN(Z17,AC17)),"Remplir colonnes AA et AB"),Z17)</f>
        <v>Remplir les terme C, P, T et TVA</v>
      </c>
      <c r="AE17" s="45"/>
      <c r="AF17" s="65"/>
      <c r="AG17" s="94"/>
      <c r="AH17" s="68"/>
      <c r="AI17" s="86" t="str">
        <f t="shared" si="15"/>
        <v>Remplir la colonne AE ou AH</v>
      </c>
      <c r="AJ17" s="63"/>
      <c r="AK17" s="203" t="str">
        <f t="shared" si="2"/>
        <v>Remplir la colonne L</v>
      </c>
      <c r="AL17" s="92" t="str">
        <f t="shared" si="16"/>
        <v>Remplir la colonne V</v>
      </c>
      <c r="AM17" s="91"/>
      <c r="AN17" s="58" t="str">
        <f t="shared" si="17"/>
        <v>Remplir les terme C, P, T et TVA</v>
      </c>
      <c r="AO17" s="59"/>
      <c r="AP17" s="59"/>
      <c r="AQ17" s="60">
        <f t="shared" si="18"/>
        <v>0</v>
      </c>
      <c r="AR17" s="61" t="str">
        <f>IF(AND($K17=Données!$D$5,AJ17=""),IF(AND(AO17&gt;0,AP17&gt;0),MAX(0,MIN(AN17,AQ17)),"Remplir colonnes AO et AP"),AN17)</f>
        <v>Remplir les terme C, P, T et TVA</v>
      </c>
      <c r="AS17" s="45"/>
      <c r="AT17" s="65"/>
      <c r="AU17" s="94"/>
      <c r="AV17" s="68"/>
      <c r="AW17" s="86" t="str">
        <f t="shared" si="19"/>
        <v>Remplir la colonne AS ou AV</v>
      </c>
      <c r="AX17" s="63"/>
      <c r="AY17" s="203" t="str">
        <f t="shared" si="3"/>
        <v>Remplir la colonne L</v>
      </c>
      <c r="AZ17" s="92" t="str">
        <f t="shared" si="20"/>
        <v>Remplir la colonne V</v>
      </c>
      <c r="BA17" s="91"/>
      <c r="BB17" s="58" t="str">
        <f t="shared" si="21"/>
        <v>Remplir les terme C, P, T et TVA</v>
      </c>
      <c r="BC17" s="59"/>
      <c r="BD17" s="59"/>
      <c r="BE17" s="60">
        <f t="shared" si="22"/>
        <v>0</v>
      </c>
      <c r="BF17" s="61" t="str">
        <f>IF(AND($K17=Données!$D$5,AX17=""),IF(AND(BC17&gt;0,BD17&gt;0),MAX(0,MIN(BB17,BE17)),"Remplir colonnes BC et BD"),BB17)</f>
        <v>Remplir les terme C, P, T et TVA</v>
      </c>
      <c r="BG17" s="45"/>
      <c r="BH17" s="65"/>
      <c r="BI17" s="94"/>
      <c r="BJ17" s="68"/>
      <c r="BK17" s="86" t="str">
        <f t="shared" si="23"/>
        <v>Remplir la colonne BG ou BJ</v>
      </c>
      <c r="BL17" s="63"/>
      <c r="BM17" s="203" t="str">
        <f t="shared" si="4"/>
        <v>Remplir la colonne L</v>
      </c>
      <c r="BN17" s="92" t="str">
        <f t="shared" si="24"/>
        <v>Remplir la colonne V</v>
      </c>
      <c r="BO17" s="91"/>
      <c r="BP17" s="58" t="str">
        <f t="shared" si="25"/>
        <v>Remplir les terme C, P, T et TVA</v>
      </c>
      <c r="BQ17" s="59"/>
      <c r="BR17" s="59"/>
      <c r="BS17" s="60">
        <f t="shared" si="26"/>
        <v>0</v>
      </c>
      <c r="BT17" s="61" t="str">
        <f>IF(AND($K17=Données!$D$5,BL17=""),IF(AND(BQ17&gt;0,BR17&gt;0),MAX(0,MIN(BP17,BS17)),"Remplir colonnes BQ et BR"),BP17)</f>
        <v>Remplir les terme C, P, T et TVA</v>
      </c>
      <c r="BU17" s="45"/>
      <c r="BV17" s="65"/>
      <c r="BW17" s="94"/>
      <c r="BX17" s="68"/>
      <c r="BY17" s="86" t="str">
        <f t="shared" si="27"/>
        <v>Remplir la colonne BU ou BX</v>
      </c>
      <c r="BZ17" s="63"/>
      <c r="CA17" s="203" t="str">
        <f t="shared" si="5"/>
        <v>Remplir la colonne L</v>
      </c>
      <c r="CB17" s="92" t="str">
        <f t="shared" si="28"/>
        <v>Remplir la colonne V</v>
      </c>
      <c r="CC17" s="91"/>
      <c r="CD17" s="58" t="str">
        <f t="shared" si="29"/>
        <v>Remplir les terme C, P, T et TVA</v>
      </c>
      <c r="CE17" s="59"/>
      <c r="CF17" s="59"/>
      <c r="CG17" s="60">
        <f t="shared" si="30"/>
        <v>0</v>
      </c>
      <c r="CH17" s="61" t="str">
        <f>IF(AND($K17=Données!$D$5,BZ17=""),IF(AND(CE17&gt;0,CF17&gt;0),MAX(0,MIN(CD17,CG17)),"Remplir colonnes CE et CF"),CD17)</f>
        <v>Remplir les terme C, P, T et TVA</v>
      </c>
      <c r="CI17" s="45"/>
      <c r="CJ17" s="65"/>
      <c r="CK17" s="94"/>
      <c r="CL17" s="68"/>
      <c r="CM17" s="86" t="str">
        <f t="shared" si="31"/>
        <v>Remplir la colonne CI ou CL</v>
      </c>
      <c r="CN17" s="63"/>
      <c r="CO17" s="203" t="str">
        <f t="shared" si="6"/>
        <v>Remplir la colonne L</v>
      </c>
      <c r="CP17" s="92" t="str">
        <f t="shared" si="32"/>
        <v>Remplir la colonne V</v>
      </c>
      <c r="CQ17" s="91"/>
      <c r="CR17" s="58" t="str">
        <f t="shared" si="33"/>
        <v>Remplir les terme C, P, T et TVA</v>
      </c>
      <c r="CS17" s="59"/>
      <c r="CT17" s="59"/>
      <c r="CU17" s="60">
        <f t="shared" si="34"/>
        <v>0</v>
      </c>
      <c r="CV17" s="61" t="str">
        <f>IF(AND($K17=Données!$D$5,CN17=""),IF(AND(CS17&gt;0,CT17&gt;0),MAX(0,MIN(CR17,CU17)),"Remplir colonnes CS et CT"),CR17)</f>
        <v>Remplir les terme C, P, T et TVA</v>
      </c>
      <c r="CW17" s="45"/>
      <c r="CX17" s="65"/>
      <c r="CY17" s="94"/>
      <c r="CZ17" s="68"/>
      <c r="DA17" s="86" t="str">
        <f t="shared" si="35"/>
        <v>Remplir la colonne CW ou CZ</v>
      </c>
      <c r="DB17" s="63"/>
      <c r="DC17" s="203" t="str">
        <f t="shared" si="7"/>
        <v>Remplir la colonne L</v>
      </c>
      <c r="DD17" s="92" t="str">
        <f t="shared" si="36"/>
        <v>Remplir la colonne V</v>
      </c>
      <c r="DE17" s="91"/>
      <c r="DF17" s="58" t="str">
        <f t="shared" si="37"/>
        <v>Remplir les terme C, P, T et TVA</v>
      </c>
      <c r="DG17" s="59"/>
      <c r="DH17" s="59"/>
      <c r="DI17" s="60">
        <f t="shared" si="38"/>
        <v>0</v>
      </c>
      <c r="DJ17" s="61" t="str">
        <f>IF(AND($K17=Données!$D$5,DB17=""),IF(AND(DG17&gt;0,DH17&gt;0),MAX(0,MIN(DF17,DI17)),"Remplir colonnes DG et DH"),DF17)</f>
        <v>Remplir les terme C, P, T et TVA</v>
      </c>
      <c r="DK17" s="45"/>
      <c r="DL17" s="65"/>
      <c r="DM17" s="94"/>
      <c r="DN17" s="68"/>
      <c r="DO17" s="86" t="str">
        <f t="shared" si="39"/>
        <v>Remplir la colonne DK ou DN</v>
      </c>
      <c r="DP17" s="63"/>
      <c r="DQ17" s="203" t="str">
        <f t="shared" si="8"/>
        <v>Remplir la colonne L</v>
      </c>
      <c r="DR17" s="92" t="str">
        <f t="shared" si="40"/>
        <v>Remplir la colonne V</v>
      </c>
      <c r="DS17" s="91"/>
      <c r="DT17" s="58" t="str">
        <f t="shared" si="41"/>
        <v>Remplir les terme C, P, T et TVA</v>
      </c>
      <c r="DU17" s="59"/>
      <c r="DV17" s="59"/>
      <c r="DW17" s="60">
        <f t="shared" si="42"/>
        <v>0</v>
      </c>
      <c r="DX17" s="61" t="str">
        <f>IF(AND($K17=Données!$D$5,DP17=""),IF(AND(DU17&gt;0,DV17&gt;0),MAX(0,MIN(DT17,DW17)),"Remplir colonnes DU et DV"),DT17)</f>
        <v>Remplir les terme C, P, T et TVA</v>
      </c>
      <c r="DY17" s="62" t="str">
        <f t="shared" si="43"/>
        <v>REMPLIR TYPE DE CLIENT</v>
      </c>
    </row>
  </sheetData>
  <mergeCells count="40">
    <mergeCell ref="L7:O7"/>
    <mergeCell ref="G4:J4"/>
    <mergeCell ref="Z4:AC4"/>
    <mergeCell ref="AB5:AC5"/>
    <mergeCell ref="AB6:AC6"/>
    <mergeCell ref="AB7:AC7"/>
    <mergeCell ref="CI10:CV10"/>
    <mergeCell ref="CW10:DJ10"/>
    <mergeCell ref="DK10:DX10"/>
    <mergeCell ref="A11:G11"/>
    <mergeCell ref="H11:J11"/>
    <mergeCell ref="Q11:U11"/>
    <mergeCell ref="V11:X11"/>
    <mergeCell ref="Z11:AD11"/>
    <mergeCell ref="AE11:AI11"/>
    <mergeCell ref="AJ11:AL11"/>
    <mergeCell ref="Q10:AD10"/>
    <mergeCell ref="AE10:AR10"/>
    <mergeCell ref="AS10:BF10"/>
    <mergeCell ref="BG10:BT10"/>
    <mergeCell ref="BU10:CH10"/>
    <mergeCell ref="CN11:CP11"/>
    <mergeCell ref="AN11:AR11"/>
    <mergeCell ref="AS11:AW11"/>
    <mergeCell ref="AX11:AZ11"/>
    <mergeCell ref="BB11:BF11"/>
    <mergeCell ref="BG11:BK11"/>
    <mergeCell ref="BL11:BN11"/>
    <mergeCell ref="BP11:BT11"/>
    <mergeCell ref="BU11:BY11"/>
    <mergeCell ref="BZ11:CB11"/>
    <mergeCell ref="CD11:CH11"/>
    <mergeCell ref="CI11:CM11"/>
    <mergeCell ref="DT11:DX11"/>
    <mergeCell ref="CR11:CV11"/>
    <mergeCell ref="CW11:DA11"/>
    <mergeCell ref="DB11:DD11"/>
    <mergeCell ref="DF11:DJ11"/>
    <mergeCell ref="DK11:DO11"/>
    <mergeCell ref="DP11:DR1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35" id="{01832EFB-F322-49F7-B066-7594900FBF6E}">
            <xm:f>'1-INFOS'!$F$47=Données!$C$2</xm:f>
            <x14:dxf>
              <fill>
                <patternFill>
                  <bgColor theme="0" tint="-0.499984740745262"/>
                </patternFill>
              </fill>
            </x14:dxf>
          </x14:cfRule>
          <xm:sqref>BU10:DX13 DY12:DY13 BU18:DY2013</xm:sqref>
        </x14:conditionalFormatting>
        <x14:conditionalFormatting xmlns:xm="http://schemas.microsoft.com/office/excel/2006/main">
          <x14:cfRule type="expression" priority="233" id="{C128929A-8D73-408F-8B3C-32855031A932}">
            <xm:f>OR('1-INFOS'!$F$43=Données!$A$2,'1-INFOS'!$F$43=Données!$A$3)</xm:f>
            <x14:dxf>
              <font>
                <color theme="1"/>
              </font>
              <fill>
                <patternFill>
                  <bgColor theme="1"/>
                </patternFill>
              </fill>
            </x14:dxf>
          </x14:cfRule>
          <xm:sqref>A10:DZ15 A16:DY17</xm:sqref>
        </x14:conditionalFormatting>
        <x14:conditionalFormatting xmlns:xm="http://schemas.microsoft.com/office/excel/2006/main">
          <x14:cfRule type="expression" priority="3" id="{4DB0D8FB-408F-4B3F-8160-37B555CCAA3F}">
            <xm:f>'1-INFOS'!$F$47=Données!$C$2</xm:f>
            <x14:dxf>
              <fill>
                <patternFill>
                  <bgColor theme="0" tint="-0.499984740745262"/>
                </patternFill>
              </fill>
            </x14:dxf>
          </x14:cfRule>
          <xm:sqref>BU14:DY14</xm:sqref>
        </x14:conditionalFormatting>
        <x14:conditionalFormatting xmlns:xm="http://schemas.microsoft.com/office/excel/2006/main">
          <x14:cfRule type="expression" priority="1" id="{D815AF2E-B0D9-41EB-A914-6BF398A05B2B}">
            <xm:f>'1-INFOS'!$F$47=Données!$C$2</xm:f>
            <x14:dxf>
              <fill>
                <patternFill>
                  <bgColor theme="0" tint="-0.499984740745262"/>
                </patternFill>
              </fill>
            </x14:dxf>
          </x14:cfRule>
          <xm:sqref>BU15:DY17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[2]Données!#REF!</xm:f>
          </x14:formula1>
          <xm:sqref>N18:N1048576 K18:K1048576</xm:sqref>
        </x14:dataValidation>
        <x14:dataValidation type="list" allowBlank="1" showInputMessage="1" showErrorMessage="1">
          <x14:formula1>
            <xm:f>Données!$E$2:$E$3</xm:f>
          </x14:formula1>
          <xm:sqref>L13:L17 N13:N17</xm:sqref>
        </x14:dataValidation>
        <x14:dataValidation type="list" allowBlank="1" showInputMessage="1" showErrorMessage="1">
          <x14:formula1>
            <xm:f>Données!$D$2:$D$5</xm:f>
          </x14:formula1>
          <xm:sqref>K13:K17</xm:sqref>
        </x14:dataValidation>
        <x14:dataValidation type="list" allowBlank="1" showInputMessage="1" showErrorMessage="1">
          <x14:formula1>
            <xm:f>Données!$B$2:$B$3</xm:f>
          </x14:formula1>
          <xm:sqref>M13:M17</xm:sqref>
        </x14:dataValidation>
        <x14:dataValidation type="list" allowBlank="1" showInputMessage="1" showErrorMessage="1">
          <x14:formula1>
            <xm:f>Données!$F$2:$F$7</xm:f>
          </x14:formula1>
          <xm:sqref>A13:A17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B1" workbookViewId="0">
      <selection activeCell="L1" sqref="L1:L1048576"/>
    </sheetView>
  </sheetViews>
  <sheetFormatPr baseColWidth="10" defaultRowHeight="15" x14ac:dyDescent="0.25"/>
  <cols>
    <col min="1" max="1" width="40.28515625" customWidth="1"/>
    <col min="3" max="3" width="23" customWidth="1"/>
    <col min="4" max="4" width="30" customWidth="1"/>
    <col min="6" max="6" width="66.28515625" customWidth="1"/>
    <col min="7" max="7" width="51.7109375" customWidth="1"/>
  </cols>
  <sheetData>
    <row r="1" spans="1:12" x14ac:dyDescent="0.25">
      <c r="A1" s="29" t="s">
        <v>5</v>
      </c>
      <c r="B1" s="30" t="s">
        <v>101</v>
      </c>
      <c r="C1" s="30" t="s">
        <v>8</v>
      </c>
      <c r="D1" s="30" t="s">
        <v>18</v>
      </c>
      <c r="E1" s="30" t="s">
        <v>25</v>
      </c>
      <c r="F1" s="30" t="s">
        <v>65</v>
      </c>
      <c r="G1" s="30" t="s">
        <v>66</v>
      </c>
      <c r="H1" s="30" t="s">
        <v>68</v>
      </c>
      <c r="I1" s="30" t="s">
        <v>85</v>
      </c>
      <c r="J1" s="30" t="s">
        <v>86</v>
      </c>
      <c r="K1" s="30" t="s">
        <v>94</v>
      </c>
      <c r="L1" s="30" t="s">
        <v>162</v>
      </c>
    </row>
    <row r="2" spans="1:12" x14ac:dyDescent="0.25">
      <c r="A2" t="s">
        <v>91</v>
      </c>
      <c r="B2" s="88">
        <v>5.5E-2</v>
      </c>
      <c r="C2" t="s">
        <v>9</v>
      </c>
      <c r="D2" t="s">
        <v>41</v>
      </c>
      <c r="E2" t="s">
        <v>24</v>
      </c>
      <c r="F2" t="s">
        <v>59</v>
      </c>
      <c r="G2" t="s">
        <v>62</v>
      </c>
      <c r="H2" t="s">
        <v>116</v>
      </c>
      <c r="J2">
        <v>64.900000000000006</v>
      </c>
      <c r="K2" s="69">
        <v>44682</v>
      </c>
      <c r="L2" t="s">
        <v>163</v>
      </c>
    </row>
    <row r="3" spans="1:12" x14ac:dyDescent="0.25">
      <c r="A3" t="s">
        <v>92</v>
      </c>
      <c r="B3" s="88">
        <v>0.2</v>
      </c>
      <c r="C3" t="s">
        <v>10</v>
      </c>
      <c r="D3" t="s">
        <v>42</v>
      </c>
      <c r="E3" t="s">
        <v>26</v>
      </c>
      <c r="F3" t="s">
        <v>60</v>
      </c>
      <c r="G3" t="s">
        <v>63</v>
      </c>
      <c r="H3" t="s">
        <v>117</v>
      </c>
      <c r="J3">
        <v>48.31</v>
      </c>
      <c r="K3" s="69">
        <v>44743</v>
      </c>
      <c r="L3" t="s">
        <v>164</v>
      </c>
    </row>
    <row r="4" spans="1:12" x14ac:dyDescent="0.25">
      <c r="A4" t="s">
        <v>93</v>
      </c>
      <c r="D4" t="s">
        <v>19</v>
      </c>
      <c r="F4" t="s">
        <v>56</v>
      </c>
      <c r="G4" t="s">
        <v>58</v>
      </c>
      <c r="H4" t="s">
        <v>118</v>
      </c>
      <c r="K4" s="69">
        <v>44835</v>
      </c>
      <c r="L4" t="s">
        <v>165</v>
      </c>
    </row>
    <row r="5" spans="1:12" x14ac:dyDescent="0.25">
      <c r="D5" t="s">
        <v>43</v>
      </c>
      <c r="F5" t="s">
        <v>57</v>
      </c>
      <c r="G5" t="s">
        <v>64</v>
      </c>
      <c r="H5" t="s">
        <v>119</v>
      </c>
      <c r="L5" t="s">
        <v>166</v>
      </c>
    </row>
    <row r="6" spans="1:12" x14ac:dyDescent="0.25">
      <c r="D6" s="24" t="s">
        <v>80</v>
      </c>
      <c r="F6" t="s">
        <v>61</v>
      </c>
      <c r="H6" t="s">
        <v>120</v>
      </c>
      <c r="L6" t="s">
        <v>167</v>
      </c>
    </row>
    <row r="7" spans="1:12" x14ac:dyDescent="0.25">
      <c r="D7" s="24"/>
      <c r="F7" t="s">
        <v>70</v>
      </c>
      <c r="H7" t="s">
        <v>121</v>
      </c>
      <c r="L7" t="s">
        <v>168</v>
      </c>
    </row>
    <row r="8" spans="1:12" x14ac:dyDescent="0.25">
      <c r="D8" s="24"/>
      <c r="H8" t="s">
        <v>122</v>
      </c>
      <c r="L8" t="s">
        <v>169</v>
      </c>
    </row>
    <row r="9" spans="1:12" x14ac:dyDescent="0.25">
      <c r="D9" s="24"/>
      <c r="H9" t="s">
        <v>123</v>
      </c>
      <c r="L9" t="s">
        <v>170</v>
      </c>
    </row>
    <row r="10" spans="1:12" x14ac:dyDescent="0.25">
      <c r="D10" s="24"/>
      <c r="H10" t="s">
        <v>124</v>
      </c>
      <c r="L10" t="s">
        <v>171</v>
      </c>
    </row>
    <row r="11" spans="1:12" x14ac:dyDescent="0.25">
      <c r="D11" s="24"/>
      <c r="H11" t="s">
        <v>125</v>
      </c>
    </row>
    <row r="12" spans="1:12" x14ac:dyDescent="0.25">
      <c r="D12" s="24"/>
      <c r="H12" t="s">
        <v>126</v>
      </c>
    </row>
    <row r="13" spans="1:12" x14ac:dyDescent="0.25">
      <c r="D13" s="24"/>
      <c r="H13" t="s">
        <v>129</v>
      </c>
    </row>
    <row r="14" spans="1:12" x14ac:dyDescent="0.25">
      <c r="D14" s="24"/>
      <c r="H14" t="s">
        <v>130</v>
      </c>
    </row>
    <row r="15" spans="1:12" x14ac:dyDescent="0.25">
      <c r="D15" s="24"/>
    </row>
    <row r="17" spans="8:8" x14ac:dyDescent="0.25">
      <c r="H17" s="98"/>
    </row>
    <row r="18" spans="8:8" x14ac:dyDescent="0.25">
      <c r="H18" s="97"/>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23C250286FA540BA31F0B92718D386" ma:contentTypeVersion="14" ma:contentTypeDescription="Crée un document." ma:contentTypeScope="" ma:versionID="809ced2edff9a1636faf57299db6b943">
  <xsd:schema xmlns:xsd="http://www.w3.org/2001/XMLSchema" xmlns:xs="http://www.w3.org/2001/XMLSchema" xmlns:p="http://schemas.microsoft.com/office/2006/metadata/properties" xmlns:ns2="50863c9d-0818-4a96-8845-761d00392c84" xmlns:ns3="2224b1d2-fd24-4184-8eb1-c5456480c9bc" targetNamespace="http://schemas.microsoft.com/office/2006/metadata/properties" ma:root="true" ma:fieldsID="e97ea18646455d558696e53a96ce7e3a" ns2:_="" ns3:_="">
    <xsd:import namespace="50863c9d-0818-4a96-8845-761d00392c84"/>
    <xsd:import namespace="2224b1d2-fd24-4184-8eb1-c5456480c9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DateHe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63c9d-0818-4a96-8845-761d00392c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Heure" ma:index="21" nillable="true" ma:displayName="Date &amp; Heure" ma:format="DateTime" ma:internalName="DateHeur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224b1d2-fd24-4184-8eb1-c5456480c9bc"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Heure xmlns="50863c9d-0818-4a96-8845-761d00392c84" xsi:nil="true"/>
  </documentManagement>
</p:properties>
</file>

<file path=customXml/itemProps1.xml><?xml version="1.0" encoding="utf-8"?>
<ds:datastoreItem xmlns:ds="http://schemas.openxmlformats.org/officeDocument/2006/customXml" ds:itemID="{B7D6421B-7020-46F8-9588-C112BE97DFC6}">
  <ds:schemaRefs>
    <ds:schemaRef ds:uri="http://schemas.microsoft.com/sharepoint/v3/contenttype/forms"/>
  </ds:schemaRefs>
</ds:datastoreItem>
</file>

<file path=customXml/itemProps2.xml><?xml version="1.0" encoding="utf-8"?>
<ds:datastoreItem xmlns:ds="http://schemas.openxmlformats.org/officeDocument/2006/customXml" ds:itemID="{7DF4F063-00B8-4B56-87BE-208C35763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63c9d-0818-4a96-8845-761d00392c84"/>
    <ds:schemaRef ds:uri="2224b1d2-fd24-4184-8eb1-c5456480c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0D43B-25DD-4BF3-98BE-ADE1EB9D8005}">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2224b1d2-fd24-4184-8eb1-c5456480c9bc"/>
    <ds:schemaRef ds:uri="50863c9d-0818-4a96-8845-761d00392c8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1-INFOS</vt:lpstr>
      <vt:lpstr>Fournisseur_gaz_naturel_i</vt:lpstr>
      <vt:lpstr>Exploitant_chauf._gaz_ii</vt:lpstr>
      <vt:lpstr>Gestion._chaleur_iii</vt:lpstr>
      <vt:lpstr>Données</vt:lpstr>
      <vt:lpstr>demandeur</vt:lpstr>
      <vt:lpstr>oui_non</vt:lpstr>
      <vt:lpstr>Fournisseur_gaz_naturel_i!periode</vt:lpstr>
      <vt:lpstr>periode</vt:lpstr>
      <vt:lpstr>periode2exp</vt:lpstr>
      <vt:lpstr>periode2four</vt:lpstr>
      <vt:lpstr>periode2ges</vt:lpstr>
      <vt:lpstr>Fournisseur_gaz_naturel_i!phase</vt:lpstr>
      <vt:lpstr>phase</vt:lpstr>
    </vt:vector>
  </TitlesOfParts>
  <Company>ASP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GIRARD</dc:creator>
  <cp:lastModifiedBy>Vincent GIRARD</cp:lastModifiedBy>
  <dcterms:created xsi:type="dcterms:W3CDTF">2022-03-23T10:50:21Z</dcterms:created>
  <dcterms:modified xsi:type="dcterms:W3CDTF">2022-09-13T15:39:38Z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0x0101004A23C250286FA540BA31F0B92718D386</vt:lpwstr>
  </property>
  <property fmtid="{D5CDD505-2E9C-101B-9397-08002B2CF9AE}" pid="3" name="MSIP_Label_c135c4ba-2280-41f8-be7d-6f21d368baa3_Enabled">
    <vt:lpwstr>true</vt:lpwstr>
  </property>
  <property fmtid="{D5CDD505-2E9C-101B-9397-08002B2CF9AE}" pid="4" name="MSIP_Label_c135c4ba-2280-41f8-be7d-6f21d368baa3_SetDate">
    <vt:lpwstr>2022-04-25T14:22:12Z</vt:lpwstr>
  </property>
  <property fmtid="{D5CDD505-2E9C-101B-9397-08002B2CF9AE}" pid="5" name="MSIP_Label_c135c4ba-2280-41f8-be7d-6f21d368baa3_Method">
    <vt:lpwstr>Standard</vt:lpwstr>
  </property>
  <property fmtid="{D5CDD505-2E9C-101B-9397-08002B2CF9AE}" pid="6" name="MSIP_Label_c135c4ba-2280-41f8-be7d-6f21d368baa3_Name">
    <vt:lpwstr>c135c4ba-2280-41f8-be7d-6f21d368baa3</vt:lpwstr>
  </property>
  <property fmtid="{D5CDD505-2E9C-101B-9397-08002B2CF9AE}" pid="7" name="MSIP_Label_c135c4ba-2280-41f8-be7d-6f21d368baa3_SiteId">
    <vt:lpwstr>24139d14-c62c-4c47-8bdd-ce71ea1d50cf</vt:lpwstr>
  </property>
  <property fmtid="{D5CDD505-2E9C-101B-9397-08002B2CF9AE}" pid="8" name="MSIP_Label_c135c4ba-2280-41f8-be7d-6f21d368baa3_ActionId">
    <vt:lpwstr>2ee4878c-df0c-4daf-9d7f-19baa4337b39</vt:lpwstr>
  </property>
  <property fmtid="{D5CDD505-2E9C-101B-9397-08002B2CF9AE}" pid="9" name="MSIP_Label_c135c4ba-2280-41f8-be7d-6f21d368baa3_ContentBits">
    <vt:lpwstr>0</vt:lpwstr>
  </property>
</Properties>
</file>